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hera\Downloads\"/>
    </mc:Choice>
  </mc:AlternateContent>
  <xr:revisionPtr revIDLastSave="0" documentId="13_ncr:1_{ED9ADBFD-F3F0-4F9A-A3C2-5490C15A11C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Executive Dashboard" sheetId="1" r:id="rId1"/>
    <sheet name="Rental Ledger &amp; Expenses" sheetId="2" r:id="rId2"/>
    <sheet name="Property Portfolio Master" sheetId="3" r:id="rId3"/>
    <sheet name="Analytics Engine" sheetId="4" r:id="rId4"/>
  </sheets>
  <calcPr calcId="191029"/>
</workbook>
</file>

<file path=xl/calcChain.xml><?xml version="1.0" encoding="utf-8"?>
<calcChain xmlns="http://schemas.openxmlformats.org/spreadsheetml/2006/main">
  <c r="C26" i="4" l="1"/>
  <c r="B26" i="4"/>
  <c r="C25" i="4"/>
  <c r="B25" i="4"/>
  <c r="D25" i="4" s="1"/>
  <c r="C24" i="4"/>
  <c r="B24" i="4"/>
  <c r="C23" i="4"/>
  <c r="B23" i="4"/>
  <c r="D23" i="4" s="1"/>
  <c r="C22" i="4"/>
  <c r="B22" i="4"/>
  <c r="C21" i="4"/>
  <c r="B21" i="4"/>
  <c r="D21" i="4" s="1"/>
  <c r="C20" i="4"/>
  <c r="B20" i="4"/>
  <c r="C19" i="4"/>
  <c r="B19" i="4"/>
  <c r="D13" i="4"/>
  <c r="C13" i="4"/>
  <c r="B13" i="4"/>
  <c r="C37" i="1" s="1"/>
  <c r="D12" i="4"/>
  <c r="G36" i="1" s="1"/>
  <c r="C12" i="4"/>
  <c r="B12" i="4"/>
  <c r="C36" i="1" s="1"/>
  <c r="D11" i="4"/>
  <c r="G35" i="1" s="1"/>
  <c r="C11" i="4"/>
  <c r="E35" i="1" s="1"/>
  <c r="B11" i="4"/>
  <c r="C35" i="1" s="1"/>
  <c r="D10" i="4"/>
  <c r="C10" i="4"/>
  <c r="E10" i="4" s="1"/>
  <c r="I34" i="1" s="1"/>
  <c r="B10" i="4"/>
  <c r="C34" i="1" s="1"/>
  <c r="D9" i="4"/>
  <c r="C9" i="4"/>
  <c r="B9" i="4"/>
  <c r="C33" i="1" s="1"/>
  <c r="D8" i="4"/>
  <c r="G32" i="1" s="1"/>
  <c r="C8" i="4"/>
  <c r="B8" i="4"/>
  <c r="C32" i="1" s="1"/>
  <c r="D7" i="4"/>
  <c r="G31" i="1" s="1"/>
  <c r="C7" i="4"/>
  <c r="E31" i="1" s="1"/>
  <c r="B7" i="4"/>
  <c r="C31" i="1" s="1"/>
  <c r="D6" i="4"/>
  <c r="C6" i="4"/>
  <c r="E6" i="4" s="1"/>
  <c r="I30" i="1" s="1"/>
  <c r="B6" i="4"/>
  <c r="C30" i="1" s="1"/>
  <c r="D5" i="4"/>
  <c r="G29" i="1" s="1"/>
  <c r="C5" i="4"/>
  <c r="B5" i="4"/>
  <c r="C29" i="1" s="1"/>
  <c r="D4" i="4"/>
  <c r="G28" i="1" s="1"/>
  <c r="C4" i="4"/>
  <c r="B4" i="4"/>
  <c r="C28" i="1" s="1"/>
  <c r="K105" i="2"/>
  <c r="E105" i="2"/>
  <c r="D105" i="2"/>
  <c r="K104" i="2"/>
  <c r="E104" i="2"/>
  <c r="D104" i="2"/>
  <c r="K103" i="2"/>
  <c r="E103" i="2"/>
  <c r="D103" i="2"/>
  <c r="K102" i="2"/>
  <c r="E102" i="2"/>
  <c r="D102" i="2"/>
  <c r="K101" i="2"/>
  <c r="E101" i="2"/>
  <c r="D101" i="2"/>
  <c r="K100" i="2"/>
  <c r="E100" i="2"/>
  <c r="D100" i="2"/>
  <c r="K99" i="2"/>
  <c r="E99" i="2"/>
  <c r="D99" i="2"/>
  <c r="K98" i="2"/>
  <c r="E98" i="2"/>
  <c r="D98" i="2"/>
  <c r="K97" i="2"/>
  <c r="E97" i="2"/>
  <c r="D97" i="2"/>
  <c r="K96" i="2"/>
  <c r="E96" i="2"/>
  <c r="D96" i="2"/>
  <c r="K95" i="2"/>
  <c r="E95" i="2"/>
  <c r="D95" i="2"/>
  <c r="K94" i="2"/>
  <c r="E94" i="2"/>
  <c r="D94" i="2"/>
  <c r="K93" i="2"/>
  <c r="E93" i="2"/>
  <c r="D93" i="2"/>
  <c r="K92" i="2"/>
  <c r="E92" i="2"/>
  <c r="D92" i="2"/>
  <c r="K91" i="2"/>
  <c r="E91" i="2"/>
  <c r="D91" i="2"/>
  <c r="K90" i="2"/>
  <c r="E90" i="2"/>
  <c r="D90" i="2"/>
  <c r="K89" i="2"/>
  <c r="E89" i="2"/>
  <c r="D89" i="2"/>
  <c r="K88" i="2"/>
  <c r="E88" i="2"/>
  <c r="D88" i="2"/>
  <c r="K87" i="2"/>
  <c r="E87" i="2"/>
  <c r="D87" i="2"/>
  <c r="K86" i="2"/>
  <c r="E86" i="2"/>
  <c r="D86" i="2"/>
  <c r="K85" i="2"/>
  <c r="E85" i="2"/>
  <c r="D85" i="2"/>
  <c r="K84" i="2"/>
  <c r="E84" i="2"/>
  <c r="D84" i="2"/>
  <c r="K83" i="2"/>
  <c r="E83" i="2"/>
  <c r="D83" i="2"/>
  <c r="K82" i="2"/>
  <c r="E82" i="2"/>
  <c r="D82" i="2"/>
  <c r="K81" i="2"/>
  <c r="E81" i="2"/>
  <c r="D81" i="2"/>
  <c r="K80" i="2"/>
  <c r="E80" i="2"/>
  <c r="D80" i="2"/>
  <c r="K79" i="2"/>
  <c r="E79" i="2"/>
  <c r="D79" i="2"/>
  <c r="K78" i="2"/>
  <c r="E78" i="2"/>
  <c r="D78" i="2"/>
  <c r="K77" i="2"/>
  <c r="E77" i="2"/>
  <c r="D77" i="2"/>
  <c r="K76" i="2"/>
  <c r="E76" i="2"/>
  <c r="D76" i="2"/>
  <c r="K75" i="2"/>
  <c r="E75" i="2"/>
  <c r="D75" i="2"/>
  <c r="K74" i="2"/>
  <c r="E74" i="2"/>
  <c r="D74" i="2"/>
  <c r="K73" i="2"/>
  <c r="E73" i="2"/>
  <c r="D73" i="2"/>
  <c r="K72" i="2"/>
  <c r="E72" i="2"/>
  <c r="D72" i="2"/>
  <c r="K71" i="2"/>
  <c r="E71" i="2"/>
  <c r="D71" i="2"/>
  <c r="K70" i="2"/>
  <c r="E70" i="2"/>
  <c r="D70" i="2"/>
  <c r="K69" i="2"/>
  <c r="E69" i="2"/>
  <c r="D69" i="2"/>
  <c r="K68" i="2"/>
  <c r="E68" i="2"/>
  <c r="D68" i="2"/>
  <c r="K67" i="2"/>
  <c r="E67" i="2"/>
  <c r="D67" i="2"/>
  <c r="K66" i="2"/>
  <c r="E66" i="2"/>
  <c r="D66" i="2"/>
  <c r="K65" i="2"/>
  <c r="E65" i="2"/>
  <c r="D65" i="2"/>
  <c r="K64" i="2"/>
  <c r="E64" i="2"/>
  <c r="D64" i="2"/>
  <c r="K63" i="2"/>
  <c r="E63" i="2"/>
  <c r="D63" i="2"/>
  <c r="K62" i="2"/>
  <c r="E62" i="2"/>
  <c r="D62" i="2"/>
  <c r="K61" i="2"/>
  <c r="E61" i="2"/>
  <c r="D61" i="2"/>
  <c r="K60" i="2"/>
  <c r="E60" i="2"/>
  <c r="D60" i="2"/>
  <c r="K59" i="2"/>
  <c r="E59" i="2"/>
  <c r="D59" i="2"/>
  <c r="K58" i="2"/>
  <c r="E58" i="2"/>
  <c r="D58" i="2"/>
  <c r="K57" i="2"/>
  <c r="E57" i="2"/>
  <c r="D57" i="2"/>
  <c r="K56" i="2"/>
  <c r="E56" i="2"/>
  <c r="D56" i="2"/>
  <c r="K55" i="2"/>
  <c r="E55" i="2"/>
  <c r="D55" i="2"/>
  <c r="K54" i="2"/>
  <c r="E54" i="2"/>
  <c r="D54" i="2"/>
  <c r="K53" i="2"/>
  <c r="E53" i="2"/>
  <c r="D53" i="2"/>
  <c r="K52" i="2"/>
  <c r="E52" i="2"/>
  <c r="D52" i="2"/>
  <c r="K51" i="2"/>
  <c r="E51" i="2"/>
  <c r="D51" i="2"/>
  <c r="K50" i="2"/>
  <c r="E50" i="2"/>
  <c r="D50" i="2"/>
  <c r="K49" i="2"/>
  <c r="E49" i="2"/>
  <c r="D49" i="2"/>
  <c r="K48" i="2"/>
  <c r="E48" i="2"/>
  <c r="D48" i="2"/>
  <c r="K47" i="2"/>
  <c r="E47" i="2"/>
  <c r="D47" i="2"/>
  <c r="K46" i="2"/>
  <c r="E46" i="2"/>
  <c r="D46" i="2"/>
  <c r="K45" i="2"/>
  <c r="E45" i="2"/>
  <c r="D45" i="2"/>
  <c r="K44" i="2"/>
  <c r="E44" i="2"/>
  <c r="D44" i="2"/>
  <c r="K43" i="2"/>
  <c r="E43" i="2"/>
  <c r="D43" i="2"/>
  <c r="K42" i="2"/>
  <c r="E42" i="2"/>
  <c r="D42" i="2"/>
  <c r="K41" i="2"/>
  <c r="E41" i="2"/>
  <c r="D41" i="2"/>
  <c r="K40" i="2"/>
  <c r="E40" i="2"/>
  <c r="D40" i="2"/>
  <c r="K39" i="2"/>
  <c r="E39" i="2"/>
  <c r="D39" i="2"/>
  <c r="K38" i="2"/>
  <c r="E38" i="2"/>
  <c r="D38" i="2"/>
  <c r="K37" i="2"/>
  <c r="E37" i="2"/>
  <c r="D37" i="2"/>
  <c r="K36" i="2"/>
  <c r="E36" i="2"/>
  <c r="D36" i="2"/>
  <c r="K35" i="2"/>
  <c r="E35" i="2"/>
  <c r="D35" i="2"/>
  <c r="K34" i="2"/>
  <c r="E34" i="2"/>
  <c r="D34" i="2"/>
  <c r="K33" i="2"/>
  <c r="E33" i="2"/>
  <c r="D33" i="2"/>
  <c r="K32" i="2"/>
  <c r="E32" i="2"/>
  <c r="D32" i="2"/>
  <c r="K31" i="2"/>
  <c r="E31" i="2"/>
  <c r="D31" i="2"/>
  <c r="K30" i="2"/>
  <c r="E30" i="2"/>
  <c r="D30" i="2"/>
  <c r="K29" i="2"/>
  <c r="E29" i="2"/>
  <c r="D29" i="2"/>
  <c r="K28" i="2"/>
  <c r="E28" i="2"/>
  <c r="D28" i="2"/>
  <c r="K27" i="2"/>
  <c r="E27" i="2"/>
  <c r="D27" i="2"/>
  <c r="K26" i="2"/>
  <c r="E26" i="2"/>
  <c r="D26" i="2"/>
  <c r="K25" i="2"/>
  <c r="E25" i="2"/>
  <c r="D25" i="2"/>
  <c r="K24" i="2"/>
  <c r="E24" i="2"/>
  <c r="D24" i="2"/>
  <c r="K23" i="2"/>
  <c r="E23" i="2"/>
  <c r="D23" i="2"/>
  <c r="K22" i="2"/>
  <c r="E22" i="2"/>
  <c r="D22" i="2"/>
  <c r="K21" i="2"/>
  <c r="E21" i="2"/>
  <c r="D21" i="2"/>
  <c r="K20" i="2"/>
  <c r="E20" i="2"/>
  <c r="D20" i="2"/>
  <c r="K19" i="2"/>
  <c r="E19" i="2"/>
  <c r="D19" i="2"/>
  <c r="K18" i="2"/>
  <c r="E18" i="2"/>
  <c r="D18" i="2"/>
  <c r="K17" i="2"/>
  <c r="E17" i="2"/>
  <c r="D17" i="2"/>
  <c r="K16" i="2"/>
  <c r="E16" i="2"/>
  <c r="D16" i="2"/>
  <c r="K15" i="2"/>
  <c r="E15" i="2"/>
  <c r="D15" i="2"/>
  <c r="K14" i="2"/>
  <c r="E14" i="2"/>
  <c r="D14" i="2"/>
  <c r="K13" i="2"/>
  <c r="E13" i="2"/>
  <c r="D13" i="2"/>
  <c r="K12" i="2"/>
  <c r="E12" i="2"/>
  <c r="D12" i="2"/>
  <c r="K11" i="2"/>
  <c r="E11" i="2"/>
  <c r="D11" i="2"/>
  <c r="K10" i="2"/>
  <c r="E10" i="2"/>
  <c r="D10" i="2"/>
  <c r="K9" i="2"/>
  <c r="E9" i="2"/>
  <c r="D9" i="2"/>
  <c r="K8" i="2"/>
  <c r="E8" i="2"/>
  <c r="D8" i="2"/>
  <c r="K7" i="2"/>
  <c r="E7" i="2"/>
  <c r="D7" i="2"/>
  <c r="K6" i="2"/>
  <c r="E6" i="2"/>
  <c r="D6" i="2"/>
  <c r="K5" i="2"/>
  <c r="E5" i="2"/>
  <c r="D5" i="2"/>
  <c r="K4" i="2"/>
  <c r="E4" i="2"/>
  <c r="D4" i="2"/>
  <c r="K3" i="2"/>
  <c r="E3" i="2"/>
  <c r="D3" i="2"/>
  <c r="K2" i="2"/>
  <c r="E2" i="2"/>
  <c r="D2" i="2"/>
  <c r="L38" i="1"/>
  <c r="G37" i="1"/>
  <c r="B37" i="1"/>
  <c r="B36" i="1"/>
  <c r="B35" i="1"/>
  <c r="G34" i="1"/>
  <c r="B34" i="1"/>
  <c r="G33" i="1"/>
  <c r="B33" i="1"/>
  <c r="B32" i="1"/>
  <c r="B31" i="1"/>
  <c r="G30" i="1"/>
  <c r="B30" i="1"/>
  <c r="B29" i="1"/>
  <c r="B28" i="1"/>
  <c r="K6" i="1"/>
  <c r="E6" i="1"/>
  <c r="B6" i="1"/>
  <c r="E30" i="1" l="1"/>
  <c r="D20" i="4"/>
  <c r="D24" i="4"/>
  <c r="E5" i="4"/>
  <c r="I29" i="1" s="1"/>
  <c r="E9" i="4"/>
  <c r="I33" i="1" s="1"/>
  <c r="E13" i="4"/>
  <c r="I37" i="1" s="1"/>
  <c r="E4" i="4"/>
  <c r="I28" i="1" s="1"/>
  <c r="E8" i="4"/>
  <c r="I32" i="1" s="1"/>
  <c r="E12" i="4"/>
  <c r="I36" i="1" s="1"/>
  <c r="D22" i="4"/>
  <c r="D26" i="4"/>
  <c r="E34" i="1"/>
  <c r="K34" i="1" s="1"/>
  <c r="L34" i="1" s="1"/>
  <c r="E7" i="4"/>
  <c r="I31" i="1" s="1"/>
  <c r="K31" i="1" s="1"/>
  <c r="L31" i="1" s="1"/>
  <c r="E11" i="4"/>
  <c r="I35" i="1" s="1"/>
  <c r="K35" i="1" s="1"/>
  <c r="L35" i="1" s="1"/>
  <c r="D19" i="4"/>
  <c r="I38" i="1"/>
  <c r="K30" i="1"/>
  <c r="L30" i="1" s="1"/>
  <c r="H6" i="1"/>
  <c r="G38" i="1"/>
  <c r="E29" i="1"/>
  <c r="K29" i="1" s="1"/>
  <c r="L29" i="1" s="1"/>
  <c r="E33" i="1"/>
  <c r="K33" i="1" s="1"/>
  <c r="L33" i="1" s="1"/>
  <c r="E37" i="1"/>
  <c r="K37" i="1" s="1"/>
  <c r="L37" i="1" s="1"/>
  <c r="E28" i="1"/>
  <c r="E32" i="1"/>
  <c r="K32" i="1" s="1"/>
  <c r="L32" i="1" s="1"/>
  <c r="E36" i="1"/>
  <c r="K36" i="1" s="1"/>
  <c r="L36" i="1" s="1"/>
  <c r="E38" i="1" l="1"/>
  <c r="K38" i="1" s="1"/>
  <c r="K28" i="1"/>
  <c r="L28" i="1" s="1"/>
</calcChain>
</file>

<file path=xl/sharedStrings.xml><?xml version="1.0" encoding="utf-8"?>
<sst xmlns="http://schemas.openxmlformats.org/spreadsheetml/2006/main" count="854" uniqueCount="220">
  <si>
    <t>INDIAN REAL ESTATE PORTFOLIO - RENTAL &amp; EXPENSE DASHBOARD</t>
  </si>
  <si>
    <t>Portfolio Performance, Net Operating Income (NOI), Expense Ratios &amp; Occupancy Analytics | FY2026</t>
  </si>
  <si>
    <t>TOTAL GROSS RENT REVENUE</t>
  </si>
  <si>
    <t>TOTAL OPERATING EXPENSES</t>
  </si>
  <si>
    <t>NET OPERATING INCOME (NOI)</t>
  </si>
  <si>
    <t>PORTFOLIO OCCUPANCY RATE</t>
  </si>
  <si>
    <t>PROPERTY-LEVEL FINANCIAL PERFORMANCE SUMMARY</t>
  </si>
  <si>
    <t>Property ID</t>
  </si>
  <si>
    <t>Property Identifier</t>
  </si>
  <si>
    <t>Gross Rent (₹)</t>
  </si>
  <si>
    <t>Operating Expenses (₹)</t>
  </si>
  <si>
    <t>Net Operating Income (₹)</t>
  </si>
  <si>
    <t>NOI Margin %</t>
  </si>
  <si>
    <t>Performance Status</t>
  </si>
  <si>
    <t>PORTFOLIO TOTAL</t>
  </si>
  <si>
    <t>10 Properties Audited</t>
  </si>
  <si>
    <t>Txn ID</t>
  </si>
  <si>
    <t>Date</t>
  </si>
  <si>
    <t>Property Name</t>
  </si>
  <si>
    <t>City</t>
  </si>
  <si>
    <t>Category</t>
  </si>
  <si>
    <t>Sub-Category</t>
  </si>
  <si>
    <t>Payment Method</t>
  </si>
  <si>
    <t>Gross Rent Collection (₹)</t>
  </si>
  <si>
    <t>Property Expenses (₹)</t>
  </si>
  <si>
    <t>Net Cash Flow (₹)</t>
  </si>
  <si>
    <t>Status</t>
  </si>
  <si>
    <t>TXN-IN-0001</t>
  </si>
  <si>
    <t>2026-01-05</t>
  </si>
  <si>
    <t>PROP-IN-101</t>
  </si>
  <si>
    <t>Rental Income</t>
  </si>
  <si>
    <t>Monthly Rent</t>
  </si>
  <si>
    <t>NEFT / RTGS</t>
  </si>
  <si>
    <t>COLLECTED</t>
  </si>
  <si>
    <t>TXN-IN-0002</t>
  </si>
  <si>
    <t>PROP-IN-102</t>
  </si>
  <si>
    <t>Auto-Debit NACH</t>
  </si>
  <si>
    <t>TXN-IN-0003</t>
  </si>
  <si>
    <t>PROP-IN-103</t>
  </si>
  <si>
    <t>TXN-IN-0004</t>
  </si>
  <si>
    <t>PROP-IN-104</t>
  </si>
  <si>
    <t>UPI / NetBanking</t>
  </si>
  <si>
    <t>TXN-IN-0005</t>
  </si>
  <si>
    <t>PROP-IN-105</t>
  </si>
  <si>
    <t>TXN-IN-0006</t>
  </si>
  <si>
    <t>PROP-IN-106</t>
  </si>
  <si>
    <t>VACANT / UNCOLLECTED</t>
  </si>
  <si>
    <t>TXN-IN-0007</t>
  </si>
  <si>
    <t>PROP-IN-107</t>
  </si>
  <si>
    <t>TXN-IN-0008</t>
  </si>
  <si>
    <t>PROP-IN-108</t>
  </si>
  <si>
    <t>TXN-IN-0009</t>
  </si>
  <si>
    <t>PROP-IN-109</t>
  </si>
  <si>
    <t>TXN-IN-0010</t>
  </si>
  <si>
    <t>PROP-IN-110</t>
  </si>
  <si>
    <t>Cheque</t>
  </si>
  <si>
    <t>TXN-IN-0011</t>
  </si>
  <si>
    <t>Operating Expense</t>
  </si>
  <si>
    <t>Brokerage &amp; Advisory</t>
  </si>
  <si>
    <t>PAID</t>
  </si>
  <si>
    <t>TXN-IN-0012</t>
  </si>
  <si>
    <t>Insurance &amp; Fire Safety</t>
  </si>
  <si>
    <t>TXN-IN-0013</t>
  </si>
  <si>
    <t>TXN-IN-0014</t>
  </si>
  <si>
    <t>2026-02-05</t>
  </si>
  <si>
    <t>TXN-IN-0015</t>
  </si>
  <si>
    <t>TXN-IN-0016</t>
  </si>
  <si>
    <t>TXN-IN-0017</t>
  </si>
  <si>
    <t>TXN-IN-0018</t>
  </si>
  <si>
    <t>TXN-IN-0019</t>
  </si>
  <si>
    <t>TXN-IN-0020</t>
  </si>
  <si>
    <t>TXN-IN-0021</t>
  </si>
  <si>
    <t>TXN-IN-0022</t>
  </si>
  <si>
    <t>TXN-IN-0023</t>
  </si>
  <si>
    <t>TXN-IN-0024</t>
  </si>
  <si>
    <t>Property Tax (Municipal Corporation)</t>
  </si>
  <si>
    <t>TXN-IN-0025</t>
  </si>
  <si>
    <t>TXN-IN-0026</t>
  </si>
  <si>
    <t>TXN-IN-0027</t>
  </si>
  <si>
    <t>2026-03-05</t>
  </si>
  <si>
    <t>TXN-IN-0028</t>
  </si>
  <si>
    <t>TXN-IN-0029</t>
  </si>
  <si>
    <t>TXN-IN-0030</t>
  </si>
  <si>
    <t>TXN-IN-0031</t>
  </si>
  <si>
    <t>TXN-IN-0032</t>
  </si>
  <si>
    <t>TXN-IN-0033</t>
  </si>
  <si>
    <t>TXN-IN-0034</t>
  </si>
  <si>
    <t>TXN-IN-0035</t>
  </si>
  <si>
    <t>TXN-IN-0036</t>
  </si>
  <si>
    <t>TXN-IN-0037</t>
  </si>
  <si>
    <t>TXN-IN-0038</t>
  </si>
  <si>
    <t>Property Management / Maintenance Fee</t>
  </si>
  <si>
    <t>TXN-IN-0039</t>
  </si>
  <si>
    <t>TXN-IN-0040</t>
  </si>
  <si>
    <t>TXN-IN-0041</t>
  </si>
  <si>
    <t>2026-04-05</t>
  </si>
  <si>
    <t>TXN-IN-0042</t>
  </si>
  <si>
    <t>TXN-IN-0043</t>
  </si>
  <si>
    <t>TXN-IN-0044</t>
  </si>
  <si>
    <t>TXN-IN-0045</t>
  </si>
  <si>
    <t>TXN-IN-0046</t>
  </si>
  <si>
    <t>TXN-IN-0047</t>
  </si>
  <si>
    <t>TXN-IN-0048</t>
  </si>
  <si>
    <t>TXN-IN-0049</t>
  </si>
  <si>
    <t>TXN-IN-0050</t>
  </si>
  <si>
    <t>TXN-IN-0051</t>
  </si>
  <si>
    <t>TXN-IN-0052</t>
  </si>
  <si>
    <t>TXN-IN-0053</t>
  </si>
  <si>
    <t>Repairs &amp; Electrical Plumbing</t>
  </si>
  <si>
    <t>TXN-IN-0054</t>
  </si>
  <si>
    <t>2026-05-05</t>
  </si>
  <si>
    <t>TXN-IN-0055</t>
  </si>
  <si>
    <t>TXN-IN-0056</t>
  </si>
  <si>
    <t>TXN-IN-0057</t>
  </si>
  <si>
    <t>TXN-IN-0058</t>
  </si>
  <si>
    <t>TXN-IN-0059</t>
  </si>
  <si>
    <t>TXN-IN-0060</t>
  </si>
  <si>
    <t>TXN-IN-0061</t>
  </si>
  <si>
    <t>TXN-IN-0062</t>
  </si>
  <si>
    <t>TXN-IN-0063</t>
  </si>
  <si>
    <t>TXN-IN-0064</t>
  </si>
  <si>
    <t>TXN-IN-0065</t>
  </si>
  <si>
    <t>TXN-IN-0066</t>
  </si>
  <si>
    <t>2026-06-05</t>
  </si>
  <si>
    <t>TXN-IN-0067</t>
  </si>
  <si>
    <t>TXN-IN-0068</t>
  </si>
  <si>
    <t>TXN-IN-0069</t>
  </si>
  <si>
    <t>TXN-IN-0070</t>
  </si>
  <si>
    <t>TXN-IN-0071</t>
  </si>
  <si>
    <t>TXN-IN-0072</t>
  </si>
  <si>
    <t>TXN-IN-0073</t>
  </si>
  <si>
    <t>TXN-IN-0074</t>
  </si>
  <si>
    <t>TXN-IN-0075</t>
  </si>
  <si>
    <t>TXN-IN-0076</t>
  </si>
  <si>
    <t>TXN-IN-0077</t>
  </si>
  <si>
    <t>TXN-IN-0078</t>
  </si>
  <si>
    <t>TXN-IN-0079</t>
  </si>
  <si>
    <t>2026-07-05</t>
  </si>
  <si>
    <t>TXN-IN-0080</t>
  </si>
  <si>
    <t>TXN-IN-0081</t>
  </si>
  <si>
    <t>TXN-IN-0082</t>
  </si>
  <si>
    <t>TXN-IN-0083</t>
  </si>
  <si>
    <t>TXN-IN-0084</t>
  </si>
  <si>
    <t>TXN-IN-0085</t>
  </si>
  <si>
    <t>TXN-IN-0086</t>
  </si>
  <si>
    <t>TXN-IN-0087</t>
  </si>
  <si>
    <t>TXN-IN-0088</t>
  </si>
  <si>
    <t>TXN-IN-0089</t>
  </si>
  <si>
    <t>TXN-IN-0090</t>
  </si>
  <si>
    <t>TXN-IN-0091</t>
  </si>
  <si>
    <t>TXN-IN-0092</t>
  </si>
  <si>
    <t>TXN-IN-0093</t>
  </si>
  <si>
    <t>2026-08-05</t>
  </si>
  <si>
    <t>TXN-IN-0094</t>
  </si>
  <si>
    <t>TXN-IN-0095</t>
  </si>
  <si>
    <t>TXN-IN-0096</t>
  </si>
  <si>
    <t>TXN-IN-0097</t>
  </si>
  <si>
    <t>TXN-IN-0098</t>
  </si>
  <si>
    <t>TXN-IN-0099</t>
  </si>
  <si>
    <t>TXN-IN-0100</t>
  </si>
  <si>
    <t>TXN-IN-0101</t>
  </si>
  <si>
    <t>TXN-IN-0102</t>
  </si>
  <si>
    <t>TXN-IN-0103</t>
  </si>
  <si>
    <t>TXN-IN-0104</t>
  </si>
  <si>
    <t>INDIAN REAL ESTATE PORTFOLIO MASTER REGISTER</t>
  </si>
  <si>
    <t>Property Name / Identifier</t>
  </si>
  <si>
    <t>Property Type</t>
  </si>
  <si>
    <t>Tenant Name</t>
  </si>
  <si>
    <t>Monthly Rent (₹)</t>
  </si>
  <si>
    <t>Maintenance Charges (₹)</t>
  </si>
  <si>
    <t>Occupancy Status</t>
  </si>
  <si>
    <t>DLF Crest - Flat 402</t>
  </si>
  <si>
    <t>Gurugram (Delhi NCR)</t>
  </si>
  <si>
    <t>3BHK Residential Apartment</t>
  </si>
  <si>
    <t>Aakash Mehta</t>
  </si>
  <si>
    <t>Occupied</t>
  </si>
  <si>
    <t>Prestige Shantiniketan - Tower B</t>
  </si>
  <si>
    <t>Bengaluru</t>
  </si>
  <si>
    <t>2BHK Residential Apartment</t>
  </si>
  <si>
    <t>Priya Nair</t>
  </si>
  <si>
    <t>Hiranandani Gardens - Cypress 12</t>
  </si>
  <si>
    <t>Mumbai (Powai)</t>
  </si>
  <si>
    <t>2BHK Premium Flat</t>
  </si>
  <si>
    <t>Vikramaditya Rao</t>
  </si>
  <si>
    <t>Cybercity Tech Park - Office 305</t>
  </si>
  <si>
    <t>Hyderabad (HITEC)</t>
  </si>
  <si>
    <t>Commercial Office Space</t>
  </si>
  <si>
    <t>Nexus Digital Tech Pvt Ltd</t>
  </si>
  <si>
    <t>Amanora Park Town - Tower 8</t>
  </si>
  <si>
    <t>Pune (Hadapsar)</t>
  </si>
  <si>
    <t>3BHK Luxury Residence</t>
  </si>
  <si>
    <t>Siddharth Verma</t>
  </si>
  <si>
    <t>Godrej Garden City - Phase 2</t>
  </si>
  <si>
    <t>Ahmedabad</t>
  </si>
  <si>
    <t>2BHK Apartment</t>
  </si>
  <si>
    <t>Rohan Patel</t>
  </si>
  <si>
    <t>Vacant</t>
  </si>
  <si>
    <t>Brigade Tech Gardens - Bay 14</t>
  </si>
  <si>
    <t>Bengaluru (Whitefield)</t>
  </si>
  <si>
    <t>Commercial Retail Suite</t>
  </si>
  <si>
    <t>Chai Point Franchise</t>
  </si>
  <si>
    <t>Emaar Palm Heights - Flat 1101</t>
  </si>
  <si>
    <t>Gurugram</t>
  </si>
  <si>
    <t>3BHK High-rise</t>
  </si>
  <si>
    <t>Kavita Sharma</t>
  </si>
  <si>
    <t>Sobha Silicon Oasis - Wing C</t>
  </si>
  <si>
    <t>Bengaluru (Electronic City)</t>
  </si>
  <si>
    <t>Anish Kulkarni</t>
  </si>
  <si>
    <t>Lodha Palava Lakeshore - B-204</t>
  </si>
  <si>
    <t>Mumbai (Thane)</t>
  </si>
  <si>
    <t>1BHK Starter Flat</t>
  </si>
  <si>
    <t>N/A (Under Maintenance)</t>
  </si>
  <si>
    <t>PORTFOLIO ANALYTICS &amp; AGGREGATION ENGINE</t>
  </si>
  <si>
    <t>Total Gross Rent Collected (₹)</t>
  </si>
  <si>
    <t>Total Expenses Incurred (₹)</t>
  </si>
  <si>
    <t>Net Operating Income (NOI) (₹)</t>
  </si>
  <si>
    <t>Monthly Trend Aggregation Engine</t>
  </si>
  <si>
    <t>Month</t>
  </si>
  <si>
    <t>Gross Income (₹)</t>
  </si>
  <si>
    <t>Expenses (₹)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</si>
</sst>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\ ###,##0"/>
    <numFmt numFmtId="165" formatCode="0.0%"/>
  </numFmts>
  <fonts count="12">
    <font>
      <sz val="11"/>
      <color theme="1"/>
      <name val="Calibri"/>
      <family val="2"/>
      <scheme val="minor"/>
    </font>
    <font>
      <b/>
      <sz val="13"/>
      <color rgb="FF0F2C59"/>
      <name val="Calibri"/>
    </font>
    <font>
      <b/>
      <sz val="11"/>
      <color rgb="FFFFFFFF"/>
      <name val="Calibri"/>
    </font>
    <font>
      <sz val="11"/>
      <name val="Calibri"/>
    </font>
    <font>
      <b/>
      <sz val="9"/>
      <color rgb="FF555555"/>
      <name val="Calibri"/>
    </font>
    <font>
      <b/>
      <sz val="20"/>
      <color rgb="FF0F2C59"/>
      <name val="Calibri"/>
    </font>
    <font>
      <b/>
      <sz val="11"/>
      <name val="Calibri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</font>
    <font>
      <i/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3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8FAFC"/>
        <bgColor rgb="FFF8FAFC"/>
      </patternFill>
    </fill>
    <fill>
      <patternFill patternType="solid">
        <fgColor rgb="FFE8F1F5"/>
        <bgColor rgb="FFE8F1F5"/>
      </patternFill>
    </fill>
    <fill>
      <patternFill patternType="solid">
        <fgColor rgb="FFFAFAFA"/>
        <bgColor rgb="FFFAFAFA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F2C5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F2C59"/>
      </left>
      <right style="thin">
        <color rgb="FF0F2C59"/>
      </right>
      <top style="thin">
        <color rgb="FF0F2C59"/>
      </top>
      <bottom style="thin">
        <color rgb="FF0F2C59"/>
      </bottom>
      <diagonal/>
    </border>
    <border>
      <left/>
      <right/>
      <top style="thin">
        <color rgb="FFCCCCCC"/>
      </top>
      <bottom style="double">
        <color rgb="FF0F2C5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165" fontId="3" fillId="2" borderId="1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0" fillId="0" borderId="0" xfId="0" applyNumberFormat="1"/>
    <xf numFmtId="164" fontId="3" fillId="2" borderId="1" xfId="0" applyNumberFormat="1" applyFont="1" applyFill="1" applyBorder="1"/>
    <xf numFmtId="0" fontId="3" fillId="2" borderId="1" xfId="0" applyFont="1" applyFill="1" applyBorder="1"/>
    <xf numFmtId="164" fontId="5" fillId="4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1" xfId="0" applyFont="1" applyBorder="1"/>
    <xf numFmtId="164" fontId="3" fillId="0" borderId="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164" fontId="6" fillId="0" borderId="3" xfId="0" applyNumberFormat="1" applyFont="1" applyBorder="1"/>
    <xf numFmtId="0" fontId="6" fillId="0" borderId="3" xfId="0" applyFont="1" applyBorder="1"/>
    <xf numFmtId="165" fontId="5" fillId="4" borderId="2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7" fillId="5" borderId="0" xfId="0" applyFont="1" applyFill="1"/>
    <xf numFmtId="0" fontId="11" fillId="5" borderId="0" xfId="0" applyFont="1" applyFill="1" applyAlignment="1">
      <alignment horizontal="center"/>
    </xf>
    <xf numFmtId="0" fontId="7" fillId="5" borderId="0" xfId="0" applyFont="1" applyFill="1" applyAlignment="1">
      <alignment horizontal="left" indent="61"/>
    </xf>
    <xf numFmtId="0" fontId="2" fillId="6" borderId="0" xfId="0" applyFont="1" applyFill="1"/>
    <xf numFmtId="0" fontId="7" fillId="7" borderId="0" xfId="0" applyFont="1" applyFill="1" applyAlignment="1">
      <alignment horizontal="left" indent="61"/>
    </xf>
    <xf numFmtId="0" fontId="7" fillId="5" borderId="0" xfId="0" applyFont="1" applyFill="1" applyAlignment="1">
      <alignment horizontal="left" vertical="center" indent="67"/>
    </xf>
    <xf numFmtId="0" fontId="10" fillId="6" borderId="0" xfId="0" applyFont="1" applyFill="1"/>
    <xf numFmtId="0" fontId="7" fillId="7" borderId="0" xfId="0" applyFont="1" applyFill="1" applyAlignment="1">
      <alignment horizontal="left" vertical="center" indent="67"/>
    </xf>
  </cellXfs>
  <cellStyles count="1">
    <cellStyle name="Normal" xfId="0" builtinId="0"/>
  </cellStyles>
  <dxfs count="2">
    <dxf>
      <font>
        <b/>
        <color rgb="FFC62828"/>
      </font>
      <fill>
        <patternFill patternType="solid">
          <fgColor rgb="FFFFEBEE"/>
        </patternFill>
      </fill>
    </dxf>
    <dxf>
      <font>
        <b/>
        <color rgb="FF2E7D32"/>
      </font>
      <fill>
        <patternFill patternType="solid">
          <fgColor rgb="FFE8F5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Net Operating Income (NOI) by Property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'Analytics Engine'!$E$3</c:f>
              <c:strCache>
                <c:ptCount val="1"/>
                <c:pt idx="0">
                  <c:v>Net Operating Income (NOI)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'Analytics Engine'!$A$4:$A$13</c:f>
              <c:strCache>
                <c:ptCount val="10"/>
                <c:pt idx="0">
                  <c:v>PROP-IN-101</c:v>
                </c:pt>
                <c:pt idx="1">
                  <c:v>PROP-IN-102</c:v>
                </c:pt>
                <c:pt idx="2">
                  <c:v>PROP-IN-103</c:v>
                </c:pt>
                <c:pt idx="3">
                  <c:v>PROP-IN-104</c:v>
                </c:pt>
                <c:pt idx="4">
                  <c:v>PROP-IN-105</c:v>
                </c:pt>
                <c:pt idx="5">
                  <c:v>PROP-IN-106</c:v>
                </c:pt>
                <c:pt idx="6">
                  <c:v>PROP-IN-107</c:v>
                </c:pt>
                <c:pt idx="7">
                  <c:v>PROP-IN-108</c:v>
                </c:pt>
                <c:pt idx="8">
                  <c:v>PROP-IN-109</c:v>
                </c:pt>
                <c:pt idx="9">
                  <c:v>PROP-IN-110</c:v>
                </c:pt>
              </c:strCache>
            </c:strRef>
          </c:cat>
          <c:val>
            <c:numRef>
              <c:f>'Analytics Engine'!$E$4:$E$13</c:f>
              <c:numCache>
                <c:formatCode>\₹\ ###,##0</c:formatCode>
                <c:ptCount val="10"/>
                <c:pt idx="0">
                  <c:v>658460</c:v>
                </c:pt>
                <c:pt idx="1">
                  <c:v>379031</c:v>
                </c:pt>
                <c:pt idx="2">
                  <c:v>713528</c:v>
                </c:pt>
                <c:pt idx="3">
                  <c:v>1647984</c:v>
                </c:pt>
                <c:pt idx="4">
                  <c:v>409781</c:v>
                </c:pt>
                <c:pt idx="5">
                  <c:v>-51386</c:v>
                </c:pt>
                <c:pt idx="6">
                  <c:v>1084571</c:v>
                </c:pt>
                <c:pt idx="7">
                  <c:v>469007</c:v>
                </c:pt>
                <c:pt idx="8">
                  <c:v>280009</c:v>
                </c:pt>
                <c:pt idx="9">
                  <c:v>-13849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0-4839-94D2-F7DAE2107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Property ID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Net Operating Income (₹)</a:t>
                </a:r>
              </a:p>
            </c:rich>
          </c:tx>
          <c:overlay val="0"/>
        </c:title>
        <c:numFmt formatCode="\₹\ ##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3"/>
    </mc:Choice>
    <mc:Fallback>
      <c:style val="1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Monthly Revenue vs. Expense Trend (₹)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'Analytics Engine'!$B$18</c:f>
              <c:strCache>
                <c:ptCount val="1"/>
                <c:pt idx="0">
                  <c:v>Gross Income (₹)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'Analytics Engine'!$A$19:$A$26</c:f>
              <c:strCache>
                <c:ptCount val="8"/>
                <c:pt idx="0">
                  <c:v>2026-01-05</c:v>
                </c:pt>
                <c:pt idx="1">
                  <c:v>2026-02-05</c:v>
                </c:pt>
                <c:pt idx="2">
                  <c:v>2026-03-05</c:v>
                </c:pt>
                <c:pt idx="3">
                  <c:v>2026-04-05</c:v>
                </c:pt>
                <c:pt idx="4">
                  <c:v>2026-05-05</c:v>
                </c:pt>
                <c:pt idx="5">
                  <c:v>2026-06-05</c:v>
                </c:pt>
                <c:pt idx="6">
                  <c:v>2026-07-05</c:v>
                </c:pt>
                <c:pt idx="7">
                  <c:v>2026-08-05</c:v>
                </c:pt>
              </c:strCache>
            </c:strRef>
          </c:cat>
          <c:val>
            <c:numRef>
              <c:f>'Analytics Engine'!$B$19:$B$26</c:f>
              <c:numCache>
                <c:formatCode>\₹\ ###,##0</c:formatCode>
                <c:ptCount val="8"/>
                <c:pt idx="0">
                  <c:v>739000</c:v>
                </c:pt>
                <c:pt idx="1">
                  <c:v>739000</c:v>
                </c:pt>
                <c:pt idx="2">
                  <c:v>739000</c:v>
                </c:pt>
                <c:pt idx="3">
                  <c:v>739000</c:v>
                </c:pt>
                <c:pt idx="4">
                  <c:v>739000</c:v>
                </c:pt>
                <c:pt idx="5">
                  <c:v>739000</c:v>
                </c:pt>
                <c:pt idx="6">
                  <c:v>739000</c:v>
                </c:pt>
                <c:pt idx="7">
                  <c:v>739000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0-480D-9F3E-2C04F1F2776D}"/>
            </c:ext>
          </c:extLst>
        </c:ser>
        <c:ser>
          <c:idx val="1"/>
          <c:order val="1"/>
          <c:tx>
            <c:strRef>
              <c:f>'Analytics Engine'!$C$18</c:f>
              <c:strCache>
                <c:ptCount val="1"/>
                <c:pt idx="0">
                  <c:v>Expenses (₹)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'Analytics Engine'!$A$19:$A$26</c:f>
              <c:strCache>
                <c:ptCount val="8"/>
                <c:pt idx="0">
                  <c:v>2026-01-05</c:v>
                </c:pt>
                <c:pt idx="1">
                  <c:v>2026-02-05</c:v>
                </c:pt>
                <c:pt idx="2">
                  <c:v>2026-03-05</c:v>
                </c:pt>
                <c:pt idx="3">
                  <c:v>2026-04-05</c:v>
                </c:pt>
                <c:pt idx="4">
                  <c:v>2026-05-05</c:v>
                </c:pt>
                <c:pt idx="5">
                  <c:v>2026-06-05</c:v>
                </c:pt>
                <c:pt idx="6">
                  <c:v>2026-07-05</c:v>
                </c:pt>
                <c:pt idx="7">
                  <c:v>2026-08-05</c:v>
                </c:pt>
              </c:strCache>
            </c:strRef>
          </c:cat>
          <c:val>
            <c:numRef>
              <c:f>'Analytics Engine'!$C$19:$C$26</c:f>
              <c:numCache>
                <c:formatCode>\₹\ ###,##0</c:formatCode>
                <c:ptCount val="8"/>
                <c:pt idx="0">
                  <c:v>52591</c:v>
                </c:pt>
                <c:pt idx="1">
                  <c:v>66479</c:v>
                </c:pt>
                <c:pt idx="2">
                  <c:v>33592</c:v>
                </c:pt>
                <c:pt idx="3">
                  <c:v>38331</c:v>
                </c:pt>
                <c:pt idx="4">
                  <c:v>37644</c:v>
                </c:pt>
                <c:pt idx="5">
                  <c:v>42718</c:v>
                </c:pt>
                <c:pt idx="6">
                  <c:v>56098</c:v>
                </c:pt>
                <c:pt idx="7">
                  <c:v>7411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40-480D-9F3E-2C04F1F27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Month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Amount (₹)</a:t>
                </a:r>
              </a:p>
            </c:rich>
          </c:tx>
          <c:overlay val="0"/>
        </c:title>
        <c:numFmt formatCode="\₹\ ##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</xdr:row>
      <xdr:rowOff>0</xdr:rowOff>
    </xdr:from>
    <xdr:ext cx="5135880" cy="247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7</xdr:col>
      <xdr:colOff>0</xdr:colOff>
      <xdr:row>9</xdr:row>
      <xdr:rowOff>0</xdr:rowOff>
    </xdr:from>
    <xdr:ext cx="4008120" cy="243078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workbookViewId="0">
      <selection activeCell="M21" sqref="M21"/>
    </sheetView>
  </sheetViews>
  <sheetFormatPr defaultRowHeight="14.4"/>
  <cols>
    <col min="1" max="1" width="3" customWidth="1"/>
    <col min="2" max="2" width="15" customWidth="1"/>
    <col min="3" max="11" width="16" customWidth="1"/>
    <col min="12" max="12" width="18" customWidth="1"/>
  </cols>
  <sheetData>
    <row r="2" spans="2:13" ht="23.4"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>
      <c r="B3" s="25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2:13">
      <c r="B5" s="19" t="s">
        <v>2</v>
      </c>
      <c r="C5" s="16"/>
      <c r="E5" s="19" t="s">
        <v>3</v>
      </c>
      <c r="F5" s="16"/>
      <c r="H5" s="19" t="s">
        <v>4</v>
      </c>
      <c r="I5" s="16"/>
      <c r="K5" s="19" t="s">
        <v>5</v>
      </c>
      <c r="L5" s="16"/>
    </row>
    <row r="6" spans="2:13">
      <c r="B6" s="15">
        <f>SUM('Rental Ledger &amp; Expenses'!I2:I105)</f>
        <v>5912000</v>
      </c>
      <c r="C6" s="16"/>
      <c r="E6" s="15">
        <f>SUM('Rental Ledger &amp; Expenses'!J2:J105)</f>
        <v>334864</v>
      </c>
      <c r="F6" s="16"/>
      <c r="H6" s="15">
        <f>B6-E6</f>
        <v>5577136</v>
      </c>
      <c r="I6" s="16"/>
      <c r="K6" s="22">
        <f>COUNTIF('Property Portfolio Master'!H4:H13, "Occupied")/COUNTA('Property Portfolio Master'!H4:H13)</f>
        <v>0.8</v>
      </c>
      <c r="L6" s="16"/>
    </row>
    <row r="7" spans="2:13">
      <c r="B7" s="16"/>
      <c r="C7" s="16"/>
      <c r="E7" s="16"/>
      <c r="F7" s="16"/>
      <c r="H7" s="16"/>
      <c r="I7" s="16"/>
      <c r="K7" s="16"/>
      <c r="L7" s="16"/>
    </row>
    <row r="25" spans="2:12" ht="17.399999999999999">
      <c r="B25" s="30" t="s">
        <v>6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2:12" ht="17.399999999999999">
      <c r="B26" s="1"/>
    </row>
    <row r="27" spans="2:12">
      <c r="B27" s="27" t="s">
        <v>7</v>
      </c>
      <c r="C27" s="28" t="s">
        <v>8</v>
      </c>
      <c r="D27" s="29"/>
      <c r="E27" s="28" t="s">
        <v>9</v>
      </c>
      <c r="F27" s="29"/>
      <c r="G27" s="28" t="s">
        <v>10</v>
      </c>
      <c r="H27" s="29"/>
      <c r="I27" s="28" t="s">
        <v>11</v>
      </c>
      <c r="J27" s="29"/>
      <c r="K27" s="27" t="s">
        <v>12</v>
      </c>
      <c r="L27" s="27" t="s">
        <v>13</v>
      </c>
    </row>
    <row r="28" spans="2:12">
      <c r="B28" s="2" t="str">
        <f>'Analytics Engine'!A4</f>
        <v>PROP-IN-101</v>
      </c>
      <c r="C28" s="17" t="str">
        <f>'Analytics Engine'!B4</f>
        <v>DLF Crest - Flat 402</v>
      </c>
      <c r="D28" s="17"/>
      <c r="E28" s="18">
        <f>'Analytics Engine'!C4</f>
        <v>680000</v>
      </c>
      <c r="F28" s="17"/>
      <c r="G28" s="18">
        <f>'Analytics Engine'!D4</f>
        <v>21540</v>
      </c>
      <c r="H28" s="17"/>
      <c r="I28" s="18">
        <f>'Analytics Engine'!E4</f>
        <v>658460</v>
      </c>
      <c r="J28" s="17"/>
      <c r="K28" s="4">
        <f t="shared" ref="K28:K37" si="0">IF(E28&gt;0, I28/E28, 0)</f>
        <v>0.96832352941176469</v>
      </c>
      <c r="L28" s="2" t="str">
        <f t="shared" ref="L28:L37" si="1">IF(K28&gt;=0.75, "TOP PERFORMER", IF(K28&gt;0, "STABLE", "UNDERPERFORMING"))</f>
        <v>TOP PERFORMER</v>
      </c>
    </row>
    <row r="29" spans="2:12">
      <c r="B29" s="5" t="str">
        <f>'Analytics Engine'!A5</f>
        <v>PROP-IN-102</v>
      </c>
      <c r="C29" s="14" t="str">
        <f>'Analytics Engine'!B5</f>
        <v>Prestige Shantiniketan - Tower B</v>
      </c>
      <c r="D29" s="14"/>
      <c r="E29" s="13">
        <f>'Analytics Engine'!C5</f>
        <v>384000</v>
      </c>
      <c r="F29" s="14"/>
      <c r="G29" s="13">
        <f>'Analytics Engine'!D5</f>
        <v>4969</v>
      </c>
      <c r="H29" s="14"/>
      <c r="I29" s="13">
        <f>'Analytics Engine'!E5</f>
        <v>379031</v>
      </c>
      <c r="J29" s="14"/>
      <c r="K29" s="7">
        <f t="shared" si="0"/>
        <v>0.98705989583333331</v>
      </c>
      <c r="L29" s="5" t="str">
        <f t="shared" si="1"/>
        <v>TOP PERFORMER</v>
      </c>
    </row>
    <row r="30" spans="2:12">
      <c r="B30" s="2" t="str">
        <f>'Analytics Engine'!A6</f>
        <v>PROP-IN-103</v>
      </c>
      <c r="C30" s="17" t="str">
        <f>'Analytics Engine'!B6</f>
        <v>Hiranandani Gardens - Cypress 12</v>
      </c>
      <c r="D30" s="17"/>
      <c r="E30" s="18">
        <f>'Analytics Engine'!C6</f>
        <v>736000</v>
      </c>
      <c r="F30" s="17"/>
      <c r="G30" s="18">
        <f>'Analytics Engine'!D6</f>
        <v>22472</v>
      </c>
      <c r="H30" s="17"/>
      <c r="I30" s="18">
        <f>'Analytics Engine'!E6</f>
        <v>713528</v>
      </c>
      <c r="J30" s="17"/>
      <c r="K30" s="4">
        <f t="shared" si="0"/>
        <v>0.96946739130434778</v>
      </c>
      <c r="L30" s="2" t="str">
        <f t="shared" si="1"/>
        <v>TOP PERFORMER</v>
      </c>
    </row>
    <row r="31" spans="2:12">
      <c r="B31" s="5" t="str">
        <f>'Analytics Engine'!A7</f>
        <v>PROP-IN-104</v>
      </c>
      <c r="C31" s="14" t="str">
        <f>'Analytics Engine'!B7</f>
        <v>Cybercity Tech Park - Office 305</v>
      </c>
      <c r="D31" s="14"/>
      <c r="E31" s="13">
        <f>'Analytics Engine'!C7</f>
        <v>1680000</v>
      </c>
      <c r="F31" s="14"/>
      <c r="G31" s="13">
        <f>'Analytics Engine'!D7</f>
        <v>32016</v>
      </c>
      <c r="H31" s="14"/>
      <c r="I31" s="13">
        <f>'Analytics Engine'!E7</f>
        <v>1647984</v>
      </c>
      <c r="J31" s="14"/>
      <c r="K31" s="7">
        <f t="shared" si="0"/>
        <v>0.98094285714285712</v>
      </c>
      <c r="L31" s="5" t="str">
        <f t="shared" si="1"/>
        <v>TOP PERFORMER</v>
      </c>
    </row>
    <row r="32" spans="2:12">
      <c r="B32" s="2" t="str">
        <f>'Analytics Engine'!A8</f>
        <v>PROP-IN-105</v>
      </c>
      <c r="C32" s="17" t="str">
        <f>'Analytics Engine'!B8</f>
        <v>Amanora Park Town - Tower 8</v>
      </c>
      <c r="D32" s="17"/>
      <c r="E32" s="18">
        <f>'Analytics Engine'!C8</f>
        <v>440000</v>
      </c>
      <c r="F32" s="17"/>
      <c r="G32" s="18">
        <f>'Analytics Engine'!D8</f>
        <v>30219</v>
      </c>
      <c r="H32" s="17"/>
      <c r="I32" s="18">
        <f>'Analytics Engine'!E8</f>
        <v>409781</v>
      </c>
      <c r="J32" s="17"/>
      <c r="K32" s="4">
        <f t="shared" si="0"/>
        <v>0.93132045454545453</v>
      </c>
      <c r="L32" s="2" t="str">
        <f t="shared" si="1"/>
        <v>TOP PERFORMER</v>
      </c>
    </row>
    <row r="33" spans="2:12">
      <c r="B33" s="5" t="str">
        <f>'Analytics Engine'!A9</f>
        <v>PROP-IN-106</v>
      </c>
      <c r="C33" s="14" t="str">
        <f>'Analytics Engine'!B9</f>
        <v>Godrej Garden City - Phase 2</v>
      </c>
      <c r="D33" s="14"/>
      <c r="E33" s="13">
        <f>'Analytics Engine'!C9</f>
        <v>0</v>
      </c>
      <c r="F33" s="14"/>
      <c r="G33" s="13">
        <f>'Analytics Engine'!D9</f>
        <v>51386</v>
      </c>
      <c r="H33" s="14"/>
      <c r="I33" s="13">
        <f>'Analytics Engine'!E9</f>
        <v>-51386</v>
      </c>
      <c r="J33" s="14"/>
      <c r="K33" s="7">
        <f t="shared" si="0"/>
        <v>0</v>
      </c>
      <c r="L33" s="5" t="str">
        <f t="shared" si="1"/>
        <v>UNDERPERFORMING</v>
      </c>
    </row>
    <row r="34" spans="2:12">
      <c r="B34" s="2" t="str">
        <f>'Analytics Engine'!A10</f>
        <v>PROP-IN-107</v>
      </c>
      <c r="C34" s="17" t="str">
        <f>'Analytics Engine'!B10</f>
        <v>Brigade Tech Gardens - Bay 14</v>
      </c>
      <c r="D34" s="17"/>
      <c r="E34" s="18">
        <f>'Analytics Engine'!C10</f>
        <v>1160000</v>
      </c>
      <c r="F34" s="17"/>
      <c r="G34" s="18">
        <f>'Analytics Engine'!D10</f>
        <v>75429</v>
      </c>
      <c r="H34" s="17"/>
      <c r="I34" s="18">
        <f>'Analytics Engine'!E10</f>
        <v>1084571</v>
      </c>
      <c r="J34" s="17"/>
      <c r="K34" s="4">
        <f t="shared" si="0"/>
        <v>0.934975</v>
      </c>
      <c r="L34" s="2" t="str">
        <f t="shared" si="1"/>
        <v>TOP PERFORMER</v>
      </c>
    </row>
    <row r="35" spans="2:12">
      <c r="B35" s="5" t="str">
        <f>'Analytics Engine'!A11</f>
        <v>PROP-IN-108</v>
      </c>
      <c r="C35" s="14" t="str">
        <f>'Analytics Engine'!B11</f>
        <v>Emaar Palm Heights - Flat 1101</v>
      </c>
      <c r="D35" s="14"/>
      <c r="E35" s="13">
        <f>'Analytics Engine'!C11</f>
        <v>496000</v>
      </c>
      <c r="F35" s="14"/>
      <c r="G35" s="13">
        <f>'Analytics Engine'!D11</f>
        <v>26993</v>
      </c>
      <c r="H35" s="14"/>
      <c r="I35" s="13">
        <f>'Analytics Engine'!E11</f>
        <v>469007</v>
      </c>
      <c r="J35" s="14"/>
      <c r="K35" s="7">
        <f t="shared" si="0"/>
        <v>0.94557862903225809</v>
      </c>
      <c r="L35" s="5" t="str">
        <f t="shared" si="1"/>
        <v>TOP PERFORMER</v>
      </c>
    </row>
    <row r="36" spans="2:12">
      <c r="B36" s="2" t="str">
        <f>'Analytics Engine'!A12</f>
        <v>PROP-IN-109</v>
      </c>
      <c r="C36" s="17" t="str">
        <f>'Analytics Engine'!B12</f>
        <v>Sobha Silicon Oasis - Wing C</v>
      </c>
      <c r="D36" s="17"/>
      <c r="E36" s="18">
        <f>'Analytics Engine'!C12</f>
        <v>336000</v>
      </c>
      <c r="F36" s="17"/>
      <c r="G36" s="18">
        <f>'Analytics Engine'!D12</f>
        <v>55991</v>
      </c>
      <c r="H36" s="17"/>
      <c r="I36" s="18">
        <f>'Analytics Engine'!E12</f>
        <v>280009</v>
      </c>
      <c r="J36" s="17"/>
      <c r="K36" s="4">
        <f t="shared" si="0"/>
        <v>0.83336011904761909</v>
      </c>
      <c r="L36" s="2" t="str">
        <f t="shared" si="1"/>
        <v>TOP PERFORMER</v>
      </c>
    </row>
    <row r="37" spans="2:12">
      <c r="B37" s="5" t="str">
        <f>'Analytics Engine'!A13</f>
        <v>PROP-IN-110</v>
      </c>
      <c r="C37" s="14" t="str">
        <f>'Analytics Engine'!B13</f>
        <v>Lodha Palava Lakeshore - B-204</v>
      </c>
      <c r="D37" s="14"/>
      <c r="E37" s="13">
        <f>'Analytics Engine'!C13</f>
        <v>0</v>
      </c>
      <c r="F37" s="14"/>
      <c r="G37" s="13">
        <f>'Analytics Engine'!D13</f>
        <v>13849</v>
      </c>
      <c r="H37" s="14"/>
      <c r="I37" s="13">
        <f>'Analytics Engine'!E13</f>
        <v>-13849</v>
      </c>
      <c r="J37" s="14"/>
      <c r="K37" s="7">
        <f t="shared" si="0"/>
        <v>0</v>
      </c>
      <c r="L37" s="5" t="str">
        <f t="shared" si="1"/>
        <v>UNDERPERFORMING</v>
      </c>
    </row>
    <row r="38" spans="2:12">
      <c r="B38" s="8" t="s">
        <v>14</v>
      </c>
      <c r="C38" s="21" t="s">
        <v>15</v>
      </c>
      <c r="D38" s="21"/>
      <c r="E38" s="20">
        <f>SUM(E28:E37)</f>
        <v>5912000</v>
      </c>
      <c r="F38" s="21"/>
      <c r="G38" s="20">
        <f>SUM(G28:G37)</f>
        <v>334864</v>
      </c>
      <c r="H38" s="21"/>
      <c r="I38" s="20">
        <f>SUM(I28:I37)</f>
        <v>5577136</v>
      </c>
      <c r="J38" s="21"/>
      <c r="K38" s="9">
        <f>I38/E38</f>
        <v>0.94335859269282818</v>
      </c>
      <c r="L38" s="8" t="str">
        <f>"100% AUDITED"</f>
        <v>100% AUDITED</v>
      </c>
    </row>
  </sheetData>
  <mergeCells count="59">
    <mergeCell ref="C38:D38"/>
    <mergeCell ref="C29:D29"/>
    <mergeCell ref="H5:I5"/>
    <mergeCell ref="G32:H32"/>
    <mergeCell ref="E38:F38"/>
    <mergeCell ref="I32:J32"/>
    <mergeCell ref="B3:M3"/>
    <mergeCell ref="H6:I7"/>
    <mergeCell ref="E33:F33"/>
    <mergeCell ref="B5:C5"/>
    <mergeCell ref="G33:H33"/>
    <mergeCell ref="G38:H38"/>
    <mergeCell ref="G29:H29"/>
    <mergeCell ref="I38:J38"/>
    <mergeCell ref="I29:J29"/>
    <mergeCell ref="C32:D32"/>
    <mergeCell ref="E32:F32"/>
    <mergeCell ref="E35:F35"/>
    <mergeCell ref="G35:H35"/>
    <mergeCell ref="E31:F31"/>
    <mergeCell ref="G31:H31"/>
    <mergeCell ref="G34:H34"/>
    <mergeCell ref="I34:J34"/>
    <mergeCell ref="C37:D37"/>
    <mergeCell ref="E37:F37"/>
    <mergeCell ref="G30:H30"/>
    <mergeCell ref="G36:H36"/>
    <mergeCell ref="G37:H37"/>
    <mergeCell ref="I37:J37"/>
    <mergeCell ref="C27:D27"/>
    <mergeCell ref="I27:J27"/>
    <mergeCell ref="C36:D36"/>
    <mergeCell ref="E36:F36"/>
    <mergeCell ref="C30:D30"/>
    <mergeCell ref="E30:F30"/>
    <mergeCell ref="I33:J33"/>
    <mergeCell ref="E29:F29"/>
    <mergeCell ref="C28:D28"/>
    <mergeCell ref="E28:F28"/>
    <mergeCell ref="E27:F27"/>
    <mergeCell ref="G27:H27"/>
    <mergeCell ref="I30:J30"/>
    <mergeCell ref="I36:J36"/>
    <mergeCell ref="I31:J31"/>
    <mergeCell ref="C35:D35"/>
    <mergeCell ref="B2:M2"/>
    <mergeCell ref="I35:J35"/>
    <mergeCell ref="C31:D31"/>
    <mergeCell ref="E6:F7"/>
    <mergeCell ref="C34:D34"/>
    <mergeCell ref="B25:L25"/>
    <mergeCell ref="E34:F34"/>
    <mergeCell ref="G28:H28"/>
    <mergeCell ref="E5:F5"/>
    <mergeCell ref="K5:L5"/>
    <mergeCell ref="B6:C7"/>
    <mergeCell ref="I28:J28"/>
    <mergeCell ref="K6:L7"/>
    <mergeCell ref="C33:D33"/>
  </mergeCells>
  <conditionalFormatting sqref="L28:L37">
    <cfRule type="cellIs" dxfId="1" priority="1" operator="equal">
      <formula>"TOP PERFORMER"</formula>
    </cfRule>
    <cfRule type="cellIs" dxfId="0" priority="2" operator="equal">
      <formula>"UNDERPERFORMING"</formula>
    </cfRule>
  </conditionalFormatting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5"/>
  <sheetViews>
    <sheetView topLeftCell="F1" workbookViewId="0">
      <pane ySplit="1" topLeftCell="A2" activePane="bottomLeft" state="frozen"/>
      <selection pane="bottomLeft" sqref="A1:L1"/>
    </sheetView>
  </sheetViews>
  <sheetFormatPr defaultRowHeight="14.4"/>
  <cols>
    <col min="1" max="1" width="15" customWidth="1"/>
    <col min="2" max="2" width="14" customWidth="1"/>
    <col min="3" max="3" width="15" customWidth="1"/>
    <col min="4" max="5" width="68" customWidth="1"/>
    <col min="6" max="6" width="21" customWidth="1"/>
    <col min="7" max="7" width="41" customWidth="1"/>
    <col min="8" max="8" width="20" customWidth="1"/>
    <col min="9" max="9" width="29" customWidth="1"/>
    <col min="10" max="10" width="25" customWidth="1"/>
    <col min="11" max="11" width="21" customWidth="1"/>
    <col min="12" max="12" width="24" customWidth="1"/>
  </cols>
  <sheetData>
    <row r="1" spans="1:12">
      <c r="A1" s="26" t="s">
        <v>16</v>
      </c>
      <c r="B1" s="26" t="s">
        <v>17</v>
      </c>
      <c r="C1" s="26" t="s">
        <v>7</v>
      </c>
      <c r="D1" s="26" t="s">
        <v>18</v>
      </c>
      <c r="E1" s="26" t="s">
        <v>19</v>
      </c>
      <c r="F1" s="26" t="s">
        <v>20</v>
      </c>
      <c r="G1" s="26" t="s">
        <v>21</v>
      </c>
      <c r="H1" s="26" t="s">
        <v>22</v>
      </c>
      <c r="I1" s="26" t="s">
        <v>23</v>
      </c>
      <c r="J1" s="26" t="s">
        <v>24</v>
      </c>
      <c r="K1" s="26" t="s">
        <v>25</v>
      </c>
      <c r="L1" s="26" t="s">
        <v>26</v>
      </c>
    </row>
    <row r="2" spans="1:12">
      <c r="A2" s="2" t="s">
        <v>27</v>
      </c>
      <c r="B2" s="2" t="s">
        <v>28</v>
      </c>
      <c r="C2" s="2" t="s">
        <v>29</v>
      </c>
      <c r="D2" s="3" t="str">
        <f>VLOOKUP(C2, 'Property Portfolio Master'!$A$4:$B$13, 2, FALSE)</f>
        <v>DLF Crest - Flat 402</v>
      </c>
      <c r="E2" s="3" t="str">
        <f>VLOOKUP(C2, 'Property Portfolio Master'!$A$4:$C$13, 3, FALSE)</f>
        <v>Gurugram (Delhi NCR)</v>
      </c>
      <c r="F2" s="3" t="s">
        <v>30</v>
      </c>
      <c r="G2" s="3" t="s">
        <v>31</v>
      </c>
      <c r="H2" s="2" t="s">
        <v>32</v>
      </c>
      <c r="I2" s="10">
        <v>85000</v>
      </c>
      <c r="J2" s="10">
        <v>0</v>
      </c>
      <c r="K2" s="10">
        <f t="shared" ref="K2:K33" si="0">I2-J2</f>
        <v>85000</v>
      </c>
      <c r="L2" s="2" t="s">
        <v>33</v>
      </c>
    </row>
    <row r="3" spans="1:12">
      <c r="A3" s="5" t="s">
        <v>34</v>
      </c>
      <c r="B3" s="5" t="s">
        <v>28</v>
      </c>
      <c r="C3" s="5" t="s">
        <v>35</v>
      </c>
      <c r="D3" s="6" t="str">
        <f>VLOOKUP(C3, 'Property Portfolio Master'!$A$4:$B$13, 2, FALSE)</f>
        <v>Prestige Shantiniketan - Tower B</v>
      </c>
      <c r="E3" s="6" t="str">
        <f>VLOOKUP(C3, 'Property Portfolio Master'!$A$4:$C$13, 3, FALSE)</f>
        <v>Bengaluru</v>
      </c>
      <c r="F3" s="6" t="s">
        <v>30</v>
      </c>
      <c r="G3" s="6" t="s">
        <v>31</v>
      </c>
      <c r="H3" s="5" t="s">
        <v>36</v>
      </c>
      <c r="I3" s="11">
        <v>48000</v>
      </c>
      <c r="J3" s="11">
        <v>0</v>
      </c>
      <c r="K3" s="11">
        <f t="shared" si="0"/>
        <v>48000</v>
      </c>
      <c r="L3" s="5" t="s">
        <v>33</v>
      </c>
    </row>
    <row r="4" spans="1:12">
      <c r="A4" s="2" t="s">
        <v>37</v>
      </c>
      <c r="B4" s="2" t="s">
        <v>28</v>
      </c>
      <c r="C4" s="2" t="s">
        <v>38</v>
      </c>
      <c r="D4" s="3" t="str">
        <f>VLOOKUP(C4, 'Property Portfolio Master'!$A$4:$B$13, 2, FALSE)</f>
        <v>Hiranandani Gardens - Cypress 12</v>
      </c>
      <c r="E4" s="3" t="str">
        <f>VLOOKUP(C4, 'Property Portfolio Master'!$A$4:$C$13, 3, FALSE)</f>
        <v>Mumbai (Powai)</v>
      </c>
      <c r="F4" s="3" t="s">
        <v>30</v>
      </c>
      <c r="G4" s="3" t="s">
        <v>31</v>
      </c>
      <c r="H4" s="2" t="s">
        <v>36</v>
      </c>
      <c r="I4" s="10">
        <v>92000</v>
      </c>
      <c r="J4" s="10">
        <v>0</v>
      </c>
      <c r="K4" s="10">
        <f t="shared" si="0"/>
        <v>92000</v>
      </c>
      <c r="L4" s="2" t="s">
        <v>33</v>
      </c>
    </row>
    <row r="5" spans="1:12">
      <c r="A5" s="5" t="s">
        <v>39</v>
      </c>
      <c r="B5" s="5" t="s">
        <v>28</v>
      </c>
      <c r="C5" s="5" t="s">
        <v>40</v>
      </c>
      <c r="D5" s="6" t="str">
        <f>VLOOKUP(C5, 'Property Portfolio Master'!$A$4:$B$13, 2, FALSE)</f>
        <v>Cybercity Tech Park - Office 305</v>
      </c>
      <c r="E5" s="6" t="str">
        <f>VLOOKUP(C5, 'Property Portfolio Master'!$A$4:$C$13, 3, FALSE)</f>
        <v>Hyderabad (HITEC)</v>
      </c>
      <c r="F5" s="6" t="s">
        <v>30</v>
      </c>
      <c r="G5" s="6" t="s">
        <v>31</v>
      </c>
      <c r="H5" s="5" t="s">
        <v>41</v>
      </c>
      <c r="I5" s="11">
        <v>210000</v>
      </c>
      <c r="J5" s="11">
        <v>0</v>
      </c>
      <c r="K5" s="11">
        <f t="shared" si="0"/>
        <v>210000</v>
      </c>
      <c r="L5" s="5" t="s">
        <v>33</v>
      </c>
    </row>
    <row r="6" spans="1:12">
      <c r="A6" s="2" t="s">
        <v>42</v>
      </c>
      <c r="B6" s="2" t="s">
        <v>28</v>
      </c>
      <c r="C6" s="2" t="s">
        <v>43</v>
      </c>
      <c r="D6" s="3" t="str">
        <f>VLOOKUP(C6, 'Property Portfolio Master'!$A$4:$B$13, 2, FALSE)</f>
        <v>Amanora Park Town - Tower 8</v>
      </c>
      <c r="E6" s="3" t="str">
        <f>VLOOKUP(C6, 'Property Portfolio Master'!$A$4:$C$13, 3, FALSE)</f>
        <v>Pune (Hadapsar)</v>
      </c>
      <c r="F6" s="3" t="s">
        <v>30</v>
      </c>
      <c r="G6" s="3" t="s">
        <v>31</v>
      </c>
      <c r="H6" s="2" t="s">
        <v>32</v>
      </c>
      <c r="I6" s="10">
        <v>55000</v>
      </c>
      <c r="J6" s="10">
        <v>0</v>
      </c>
      <c r="K6" s="10">
        <f t="shared" si="0"/>
        <v>55000</v>
      </c>
      <c r="L6" s="2" t="s">
        <v>33</v>
      </c>
    </row>
    <row r="7" spans="1:12">
      <c r="A7" s="5" t="s">
        <v>44</v>
      </c>
      <c r="B7" s="5" t="s">
        <v>28</v>
      </c>
      <c r="C7" s="5" t="s">
        <v>45</v>
      </c>
      <c r="D7" s="6" t="str">
        <f>VLOOKUP(C7, 'Property Portfolio Master'!$A$4:$B$13, 2, FALSE)</f>
        <v>Godrej Garden City - Phase 2</v>
      </c>
      <c r="E7" s="6" t="str">
        <f>VLOOKUP(C7, 'Property Portfolio Master'!$A$4:$C$13, 3, FALSE)</f>
        <v>Ahmedabad</v>
      </c>
      <c r="F7" s="6" t="s">
        <v>30</v>
      </c>
      <c r="G7" s="6" t="s">
        <v>31</v>
      </c>
      <c r="H7" s="5" t="s">
        <v>32</v>
      </c>
      <c r="I7" s="11">
        <v>0</v>
      </c>
      <c r="J7" s="11">
        <v>0</v>
      </c>
      <c r="K7" s="11">
        <f t="shared" si="0"/>
        <v>0</v>
      </c>
      <c r="L7" s="5" t="s">
        <v>46</v>
      </c>
    </row>
    <row r="8" spans="1:12">
      <c r="A8" s="2" t="s">
        <v>47</v>
      </c>
      <c r="B8" s="2" t="s">
        <v>28</v>
      </c>
      <c r="C8" s="2" t="s">
        <v>48</v>
      </c>
      <c r="D8" s="3" t="str">
        <f>VLOOKUP(C8, 'Property Portfolio Master'!$A$4:$B$13, 2, FALSE)</f>
        <v>Brigade Tech Gardens - Bay 14</v>
      </c>
      <c r="E8" s="3" t="str">
        <f>VLOOKUP(C8, 'Property Portfolio Master'!$A$4:$C$13, 3, FALSE)</f>
        <v>Bengaluru (Whitefield)</v>
      </c>
      <c r="F8" s="3" t="s">
        <v>30</v>
      </c>
      <c r="G8" s="3" t="s">
        <v>31</v>
      </c>
      <c r="H8" s="2" t="s">
        <v>32</v>
      </c>
      <c r="I8" s="10">
        <v>145000</v>
      </c>
      <c r="J8" s="10">
        <v>0</v>
      </c>
      <c r="K8" s="10">
        <f t="shared" si="0"/>
        <v>145000</v>
      </c>
      <c r="L8" s="2" t="s">
        <v>33</v>
      </c>
    </row>
    <row r="9" spans="1:12">
      <c r="A9" s="5" t="s">
        <v>49</v>
      </c>
      <c r="B9" s="5" t="s">
        <v>28</v>
      </c>
      <c r="C9" s="5" t="s">
        <v>50</v>
      </c>
      <c r="D9" s="6" t="str">
        <f>VLOOKUP(C9, 'Property Portfolio Master'!$A$4:$B$13, 2, FALSE)</f>
        <v>Emaar Palm Heights - Flat 1101</v>
      </c>
      <c r="E9" s="6" t="str">
        <f>VLOOKUP(C9, 'Property Portfolio Master'!$A$4:$C$13, 3, FALSE)</f>
        <v>Gurugram</v>
      </c>
      <c r="F9" s="6" t="s">
        <v>30</v>
      </c>
      <c r="G9" s="6" t="s">
        <v>31</v>
      </c>
      <c r="H9" s="5" t="s">
        <v>41</v>
      </c>
      <c r="I9" s="11">
        <v>62000</v>
      </c>
      <c r="J9" s="11">
        <v>0</v>
      </c>
      <c r="K9" s="11">
        <f t="shared" si="0"/>
        <v>62000</v>
      </c>
      <c r="L9" s="5" t="s">
        <v>33</v>
      </c>
    </row>
    <row r="10" spans="1:12">
      <c r="A10" s="2" t="s">
        <v>51</v>
      </c>
      <c r="B10" s="2" t="s">
        <v>28</v>
      </c>
      <c r="C10" s="2" t="s">
        <v>52</v>
      </c>
      <c r="D10" s="3" t="str">
        <f>VLOOKUP(C10, 'Property Portfolio Master'!$A$4:$B$13, 2, FALSE)</f>
        <v>Sobha Silicon Oasis - Wing C</v>
      </c>
      <c r="E10" s="3" t="str">
        <f>VLOOKUP(C10, 'Property Portfolio Master'!$A$4:$C$13, 3, FALSE)</f>
        <v>Bengaluru (Electronic City)</v>
      </c>
      <c r="F10" s="3" t="s">
        <v>30</v>
      </c>
      <c r="G10" s="3" t="s">
        <v>31</v>
      </c>
      <c r="H10" s="2" t="s">
        <v>41</v>
      </c>
      <c r="I10" s="10">
        <v>42000</v>
      </c>
      <c r="J10" s="10">
        <v>0</v>
      </c>
      <c r="K10" s="10">
        <f t="shared" si="0"/>
        <v>42000</v>
      </c>
      <c r="L10" s="2" t="s">
        <v>33</v>
      </c>
    </row>
    <row r="11" spans="1:12">
      <c r="A11" s="5" t="s">
        <v>53</v>
      </c>
      <c r="B11" s="5" t="s">
        <v>28</v>
      </c>
      <c r="C11" s="5" t="s">
        <v>54</v>
      </c>
      <c r="D11" s="6" t="str">
        <f>VLOOKUP(C11, 'Property Portfolio Master'!$A$4:$B$13, 2, FALSE)</f>
        <v>Lodha Palava Lakeshore - B-204</v>
      </c>
      <c r="E11" s="6" t="str">
        <f>VLOOKUP(C11, 'Property Portfolio Master'!$A$4:$C$13, 3, FALSE)</f>
        <v>Mumbai (Thane)</v>
      </c>
      <c r="F11" s="6" t="s">
        <v>30</v>
      </c>
      <c r="G11" s="6" t="s">
        <v>31</v>
      </c>
      <c r="H11" s="5" t="s">
        <v>55</v>
      </c>
      <c r="I11" s="11">
        <v>0</v>
      </c>
      <c r="J11" s="11">
        <v>0</v>
      </c>
      <c r="K11" s="11">
        <f t="shared" si="0"/>
        <v>0</v>
      </c>
      <c r="L11" s="5" t="s">
        <v>46</v>
      </c>
    </row>
    <row r="12" spans="1:12">
      <c r="A12" s="2" t="s">
        <v>56</v>
      </c>
      <c r="B12" s="2" t="s">
        <v>28</v>
      </c>
      <c r="C12" s="2" t="s">
        <v>38</v>
      </c>
      <c r="D12" s="3" t="str">
        <f>VLOOKUP(C12, 'Property Portfolio Master'!$A$4:$B$13, 2, FALSE)</f>
        <v>Hiranandani Gardens - Cypress 12</v>
      </c>
      <c r="E12" s="3" t="str">
        <f>VLOOKUP(C12, 'Property Portfolio Master'!$A$4:$C$13, 3, FALSE)</f>
        <v>Mumbai (Powai)</v>
      </c>
      <c r="F12" s="3" t="s">
        <v>57</v>
      </c>
      <c r="G12" s="3" t="s">
        <v>58</v>
      </c>
      <c r="H12" s="2" t="s">
        <v>55</v>
      </c>
      <c r="I12" s="10">
        <v>0</v>
      </c>
      <c r="J12" s="10">
        <v>22472</v>
      </c>
      <c r="K12" s="10">
        <f t="shared" si="0"/>
        <v>-22472</v>
      </c>
      <c r="L12" s="2" t="s">
        <v>59</v>
      </c>
    </row>
    <row r="13" spans="1:12">
      <c r="A13" s="5" t="s">
        <v>60</v>
      </c>
      <c r="B13" s="5" t="s">
        <v>28</v>
      </c>
      <c r="C13" s="5" t="s">
        <v>29</v>
      </c>
      <c r="D13" s="6" t="str">
        <f>VLOOKUP(C13, 'Property Portfolio Master'!$A$4:$B$13, 2, FALSE)</f>
        <v>DLF Crest - Flat 402</v>
      </c>
      <c r="E13" s="6" t="str">
        <f>VLOOKUP(C13, 'Property Portfolio Master'!$A$4:$C$13, 3, FALSE)</f>
        <v>Gurugram (Delhi NCR)</v>
      </c>
      <c r="F13" s="6" t="s">
        <v>57</v>
      </c>
      <c r="G13" s="6" t="s">
        <v>61</v>
      </c>
      <c r="H13" s="5" t="s">
        <v>36</v>
      </c>
      <c r="I13" s="11">
        <v>0</v>
      </c>
      <c r="J13" s="11">
        <v>16270</v>
      </c>
      <c r="K13" s="11">
        <f t="shared" si="0"/>
        <v>-16270</v>
      </c>
      <c r="L13" s="5" t="s">
        <v>59</v>
      </c>
    </row>
    <row r="14" spans="1:12">
      <c r="A14" s="2" t="s">
        <v>62</v>
      </c>
      <c r="B14" s="2" t="s">
        <v>28</v>
      </c>
      <c r="C14" s="2" t="s">
        <v>54</v>
      </c>
      <c r="D14" s="3" t="str">
        <f>VLOOKUP(C14, 'Property Portfolio Master'!$A$4:$B$13, 2, FALSE)</f>
        <v>Lodha Palava Lakeshore - B-204</v>
      </c>
      <c r="E14" s="3" t="str">
        <f>VLOOKUP(C14, 'Property Portfolio Master'!$A$4:$C$13, 3, FALSE)</f>
        <v>Mumbai (Thane)</v>
      </c>
      <c r="F14" s="3" t="s">
        <v>57</v>
      </c>
      <c r="G14" s="3" t="s">
        <v>61</v>
      </c>
      <c r="H14" s="2" t="s">
        <v>41</v>
      </c>
      <c r="I14" s="10">
        <v>0</v>
      </c>
      <c r="J14" s="10">
        <v>13849</v>
      </c>
      <c r="K14" s="10">
        <f t="shared" si="0"/>
        <v>-13849</v>
      </c>
      <c r="L14" s="2" t="s">
        <v>59</v>
      </c>
    </row>
    <row r="15" spans="1:12">
      <c r="A15" s="5" t="s">
        <v>63</v>
      </c>
      <c r="B15" s="5" t="s">
        <v>64</v>
      </c>
      <c r="C15" s="5" t="s">
        <v>29</v>
      </c>
      <c r="D15" s="6" t="str">
        <f>VLOOKUP(C15, 'Property Portfolio Master'!$A$4:$B$13, 2, FALSE)</f>
        <v>DLF Crest - Flat 402</v>
      </c>
      <c r="E15" s="6" t="str">
        <f>VLOOKUP(C15, 'Property Portfolio Master'!$A$4:$C$13, 3, FALSE)</f>
        <v>Gurugram (Delhi NCR)</v>
      </c>
      <c r="F15" s="6" t="s">
        <v>30</v>
      </c>
      <c r="G15" s="6" t="s">
        <v>31</v>
      </c>
      <c r="H15" s="5" t="s">
        <v>32</v>
      </c>
      <c r="I15" s="11">
        <v>85000</v>
      </c>
      <c r="J15" s="11">
        <v>0</v>
      </c>
      <c r="K15" s="11">
        <f t="shared" si="0"/>
        <v>85000</v>
      </c>
      <c r="L15" s="5" t="s">
        <v>33</v>
      </c>
    </row>
    <row r="16" spans="1:12">
      <c r="A16" s="2" t="s">
        <v>65</v>
      </c>
      <c r="B16" s="2" t="s">
        <v>64</v>
      </c>
      <c r="C16" s="2" t="s">
        <v>35</v>
      </c>
      <c r="D16" s="3" t="str">
        <f>VLOOKUP(C16, 'Property Portfolio Master'!$A$4:$B$13, 2, FALSE)</f>
        <v>Prestige Shantiniketan - Tower B</v>
      </c>
      <c r="E16" s="3" t="str">
        <f>VLOOKUP(C16, 'Property Portfolio Master'!$A$4:$C$13, 3, FALSE)</f>
        <v>Bengaluru</v>
      </c>
      <c r="F16" s="3" t="s">
        <v>30</v>
      </c>
      <c r="G16" s="3" t="s">
        <v>31</v>
      </c>
      <c r="H16" s="2" t="s">
        <v>36</v>
      </c>
      <c r="I16" s="10">
        <v>48000</v>
      </c>
      <c r="J16" s="10">
        <v>0</v>
      </c>
      <c r="K16" s="10">
        <f t="shared" si="0"/>
        <v>48000</v>
      </c>
      <c r="L16" s="2" t="s">
        <v>33</v>
      </c>
    </row>
    <row r="17" spans="1:12">
      <c r="A17" s="5" t="s">
        <v>66</v>
      </c>
      <c r="B17" s="5" t="s">
        <v>64</v>
      </c>
      <c r="C17" s="5" t="s">
        <v>38</v>
      </c>
      <c r="D17" s="6" t="str">
        <f>VLOOKUP(C17, 'Property Portfolio Master'!$A$4:$B$13, 2, FALSE)</f>
        <v>Hiranandani Gardens - Cypress 12</v>
      </c>
      <c r="E17" s="6" t="str">
        <f>VLOOKUP(C17, 'Property Portfolio Master'!$A$4:$C$13, 3, FALSE)</f>
        <v>Mumbai (Powai)</v>
      </c>
      <c r="F17" s="6" t="s">
        <v>30</v>
      </c>
      <c r="G17" s="6" t="s">
        <v>31</v>
      </c>
      <c r="H17" s="5" t="s">
        <v>32</v>
      </c>
      <c r="I17" s="11">
        <v>92000</v>
      </c>
      <c r="J17" s="11">
        <v>0</v>
      </c>
      <c r="K17" s="11">
        <f t="shared" si="0"/>
        <v>92000</v>
      </c>
      <c r="L17" s="5" t="s">
        <v>33</v>
      </c>
    </row>
    <row r="18" spans="1:12">
      <c r="A18" s="2" t="s">
        <v>67</v>
      </c>
      <c r="B18" s="2" t="s">
        <v>64</v>
      </c>
      <c r="C18" s="2" t="s">
        <v>40</v>
      </c>
      <c r="D18" s="3" t="str">
        <f>VLOOKUP(C18, 'Property Portfolio Master'!$A$4:$B$13, 2, FALSE)</f>
        <v>Cybercity Tech Park - Office 305</v>
      </c>
      <c r="E18" s="3" t="str">
        <f>VLOOKUP(C18, 'Property Portfolio Master'!$A$4:$C$13, 3, FALSE)</f>
        <v>Hyderabad (HITEC)</v>
      </c>
      <c r="F18" s="3" t="s">
        <v>30</v>
      </c>
      <c r="G18" s="3" t="s">
        <v>31</v>
      </c>
      <c r="H18" s="2" t="s">
        <v>41</v>
      </c>
      <c r="I18" s="10">
        <v>210000</v>
      </c>
      <c r="J18" s="10">
        <v>0</v>
      </c>
      <c r="K18" s="10">
        <f t="shared" si="0"/>
        <v>210000</v>
      </c>
      <c r="L18" s="2" t="s">
        <v>33</v>
      </c>
    </row>
    <row r="19" spans="1:12">
      <c r="A19" s="5" t="s">
        <v>68</v>
      </c>
      <c r="B19" s="5" t="s">
        <v>64</v>
      </c>
      <c r="C19" s="5" t="s">
        <v>43</v>
      </c>
      <c r="D19" s="6" t="str">
        <f>VLOOKUP(C19, 'Property Portfolio Master'!$A$4:$B$13, 2, FALSE)</f>
        <v>Amanora Park Town - Tower 8</v>
      </c>
      <c r="E19" s="6" t="str">
        <f>VLOOKUP(C19, 'Property Portfolio Master'!$A$4:$C$13, 3, FALSE)</f>
        <v>Pune (Hadapsar)</v>
      </c>
      <c r="F19" s="6" t="s">
        <v>30</v>
      </c>
      <c r="G19" s="6" t="s">
        <v>31</v>
      </c>
      <c r="H19" s="5" t="s">
        <v>55</v>
      </c>
      <c r="I19" s="11">
        <v>55000</v>
      </c>
      <c r="J19" s="11">
        <v>0</v>
      </c>
      <c r="K19" s="11">
        <f t="shared" si="0"/>
        <v>55000</v>
      </c>
      <c r="L19" s="5" t="s">
        <v>33</v>
      </c>
    </row>
    <row r="20" spans="1:12">
      <c r="A20" s="2" t="s">
        <v>69</v>
      </c>
      <c r="B20" s="2" t="s">
        <v>64</v>
      </c>
      <c r="C20" s="2" t="s">
        <v>45</v>
      </c>
      <c r="D20" s="3" t="str">
        <f>VLOOKUP(C20, 'Property Portfolio Master'!$A$4:$B$13, 2, FALSE)</f>
        <v>Godrej Garden City - Phase 2</v>
      </c>
      <c r="E20" s="3" t="str">
        <f>VLOOKUP(C20, 'Property Portfolio Master'!$A$4:$C$13, 3, FALSE)</f>
        <v>Ahmedabad</v>
      </c>
      <c r="F20" s="3" t="s">
        <v>30</v>
      </c>
      <c r="G20" s="3" t="s">
        <v>31</v>
      </c>
      <c r="H20" s="2" t="s">
        <v>55</v>
      </c>
      <c r="I20" s="10">
        <v>0</v>
      </c>
      <c r="J20" s="10">
        <v>0</v>
      </c>
      <c r="K20" s="10">
        <f t="shared" si="0"/>
        <v>0</v>
      </c>
      <c r="L20" s="2" t="s">
        <v>46</v>
      </c>
    </row>
    <row r="21" spans="1:12">
      <c r="A21" s="5" t="s">
        <v>70</v>
      </c>
      <c r="B21" s="5" t="s">
        <v>64</v>
      </c>
      <c r="C21" s="5" t="s">
        <v>48</v>
      </c>
      <c r="D21" s="6" t="str">
        <f>VLOOKUP(C21, 'Property Portfolio Master'!$A$4:$B$13, 2, FALSE)</f>
        <v>Brigade Tech Gardens - Bay 14</v>
      </c>
      <c r="E21" s="6" t="str">
        <f>VLOOKUP(C21, 'Property Portfolio Master'!$A$4:$C$13, 3, FALSE)</f>
        <v>Bengaluru (Whitefield)</v>
      </c>
      <c r="F21" s="6" t="s">
        <v>30</v>
      </c>
      <c r="G21" s="6" t="s">
        <v>31</v>
      </c>
      <c r="H21" s="5" t="s">
        <v>32</v>
      </c>
      <c r="I21" s="11">
        <v>145000</v>
      </c>
      <c r="J21" s="11">
        <v>0</v>
      </c>
      <c r="K21" s="11">
        <f t="shared" si="0"/>
        <v>145000</v>
      </c>
      <c r="L21" s="5" t="s">
        <v>33</v>
      </c>
    </row>
    <row r="22" spans="1:12">
      <c r="A22" s="2" t="s">
        <v>71</v>
      </c>
      <c r="B22" s="2" t="s">
        <v>64</v>
      </c>
      <c r="C22" s="2" t="s">
        <v>50</v>
      </c>
      <c r="D22" s="3" t="str">
        <f>VLOOKUP(C22, 'Property Portfolio Master'!$A$4:$B$13, 2, FALSE)</f>
        <v>Emaar Palm Heights - Flat 1101</v>
      </c>
      <c r="E22" s="3" t="str">
        <f>VLOOKUP(C22, 'Property Portfolio Master'!$A$4:$C$13, 3, FALSE)</f>
        <v>Gurugram</v>
      </c>
      <c r="F22" s="3" t="s">
        <v>30</v>
      </c>
      <c r="G22" s="3" t="s">
        <v>31</v>
      </c>
      <c r="H22" s="2" t="s">
        <v>41</v>
      </c>
      <c r="I22" s="10">
        <v>62000</v>
      </c>
      <c r="J22" s="10">
        <v>0</v>
      </c>
      <c r="K22" s="10">
        <f t="shared" si="0"/>
        <v>62000</v>
      </c>
      <c r="L22" s="2" t="s">
        <v>33</v>
      </c>
    </row>
    <row r="23" spans="1:12">
      <c r="A23" s="5" t="s">
        <v>72</v>
      </c>
      <c r="B23" s="5" t="s">
        <v>64</v>
      </c>
      <c r="C23" s="5" t="s">
        <v>52</v>
      </c>
      <c r="D23" s="6" t="str">
        <f>VLOOKUP(C23, 'Property Portfolio Master'!$A$4:$B$13, 2, FALSE)</f>
        <v>Sobha Silicon Oasis - Wing C</v>
      </c>
      <c r="E23" s="6" t="str">
        <f>VLOOKUP(C23, 'Property Portfolio Master'!$A$4:$C$13, 3, FALSE)</f>
        <v>Bengaluru (Electronic City)</v>
      </c>
      <c r="F23" s="6" t="s">
        <v>30</v>
      </c>
      <c r="G23" s="6" t="s">
        <v>31</v>
      </c>
      <c r="H23" s="5" t="s">
        <v>32</v>
      </c>
      <c r="I23" s="11">
        <v>42000</v>
      </c>
      <c r="J23" s="11">
        <v>0</v>
      </c>
      <c r="K23" s="11">
        <f t="shared" si="0"/>
        <v>42000</v>
      </c>
      <c r="L23" s="5" t="s">
        <v>33</v>
      </c>
    </row>
    <row r="24" spans="1:12">
      <c r="A24" s="2" t="s">
        <v>73</v>
      </c>
      <c r="B24" s="2" t="s">
        <v>64</v>
      </c>
      <c r="C24" s="2" t="s">
        <v>54</v>
      </c>
      <c r="D24" s="3" t="str">
        <f>VLOOKUP(C24, 'Property Portfolio Master'!$A$4:$B$13, 2, FALSE)</f>
        <v>Lodha Palava Lakeshore - B-204</v>
      </c>
      <c r="E24" s="3" t="str">
        <f>VLOOKUP(C24, 'Property Portfolio Master'!$A$4:$C$13, 3, FALSE)</f>
        <v>Mumbai (Thane)</v>
      </c>
      <c r="F24" s="3" t="s">
        <v>30</v>
      </c>
      <c r="G24" s="3" t="s">
        <v>31</v>
      </c>
      <c r="H24" s="2" t="s">
        <v>55</v>
      </c>
      <c r="I24" s="10">
        <v>0</v>
      </c>
      <c r="J24" s="10">
        <v>0</v>
      </c>
      <c r="K24" s="10">
        <f t="shared" si="0"/>
        <v>0</v>
      </c>
      <c r="L24" s="2" t="s">
        <v>46</v>
      </c>
    </row>
    <row r="25" spans="1:12">
      <c r="A25" s="5" t="s">
        <v>74</v>
      </c>
      <c r="B25" s="5" t="s">
        <v>64</v>
      </c>
      <c r="C25" s="5" t="s">
        <v>48</v>
      </c>
      <c r="D25" s="6" t="str">
        <f>VLOOKUP(C25, 'Property Portfolio Master'!$A$4:$B$13, 2, FALSE)</f>
        <v>Brigade Tech Gardens - Bay 14</v>
      </c>
      <c r="E25" s="6" t="str">
        <f>VLOOKUP(C25, 'Property Portfolio Master'!$A$4:$C$13, 3, FALSE)</f>
        <v>Bengaluru (Whitefield)</v>
      </c>
      <c r="F25" s="6" t="s">
        <v>57</v>
      </c>
      <c r="G25" s="6" t="s">
        <v>75</v>
      </c>
      <c r="H25" s="5" t="s">
        <v>41</v>
      </c>
      <c r="I25" s="11">
        <v>0</v>
      </c>
      <c r="J25" s="11">
        <v>26392</v>
      </c>
      <c r="K25" s="11">
        <f t="shared" si="0"/>
        <v>-26392</v>
      </c>
      <c r="L25" s="5" t="s">
        <v>59</v>
      </c>
    </row>
    <row r="26" spans="1:12">
      <c r="A26" s="2" t="s">
        <v>76</v>
      </c>
      <c r="B26" s="2" t="s">
        <v>64</v>
      </c>
      <c r="C26" s="2" t="s">
        <v>40</v>
      </c>
      <c r="D26" s="3" t="str">
        <f>VLOOKUP(C26, 'Property Portfolio Master'!$A$4:$B$13, 2, FALSE)</f>
        <v>Cybercity Tech Park - Office 305</v>
      </c>
      <c r="E26" s="3" t="str">
        <f>VLOOKUP(C26, 'Property Portfolio Master'!$A$4:$C$13, 3, FALSE)</f>
        <v>Hyderabad (HITEC)</v>
      </c>
      <c r="F26" s="3" t="s">
        <v>57</v>
      </c>
      <c r="G26" s="3" t="s">
        <v>61</v>
      </c>
      <c r="H26" s="2" t="s">
        <v>32</v>
      </c>
      <c r="I26" s="10">
        <v>0</v>
      </c>
      <c r="J26" s="10">
        <v>20181</v>
      </c>
      <c r="K26" s="10">
        <f t="shared" si="0"/>
        <v>-20181</v>
      </c>
      <c r="L26" s="2" t="s">
        <v>59</v>
      </c>
    </row>
    <row r="27" spans="1:12">
      <c r="A27" s="5" t="s">
        <v>77</v>
      </c>
      <c r="B27" s="5" t="s">
        <v>64</v>
      </c>
      <c r="C27" s="5" t="s">
        <v>52</v>
      </c>
      <c r="D27" s="6" t="str">
        <f>VLOOKUP(C27, 'Property Portfolio Master'!$A$4:$B$13, 2, FALSE)</f>
        <v>Sobha Silicon Oasis - Wing C</v>
      </c>
      <c r="E27" s="6" t="str">
        <f>VLOOKUP(C27, 'Property Portfolio Master'!$A$4:$C$13, 3, FALSE)</f>
        <v>Bengaluru (Electronic City)</v>
      </c>
      <c r="F27" s="6" t="s">
        <v>57</v>
      </c>
      <c r="G27" s="6" t="s">
        <v>75</v>
      </c>
      <c r="H27" s="5" t="s">
        <v>55</v>
      </c>
      <c r="I27" s="11">
        <v>0</v>
      </c>
      <c r="J27" s="11">
        <v>19906</v>
      </c>
      <c r="K27" s="11">
        <f t="shared" si="0"/>
        <v>-19906</v>
      </c>
      <c r="L27" s="5" t="s">
        <v>59</v>
      </c>
    </row>
    <row r="28" spans="1:12">
      <c r="A28" s="2" t="s">
        <v>78</v>
      </c>
      <c r="B28" s="2" t="s">
        <v>79</v>
      </c>
      <c r="C28" s="2" t="s">
        <v>29</v>
      </c>
      <c r="D28" s="3" t="str">
        <f>VLOOKUP(C28, 'Property Portfolio Master'!$A$4:$B$13, 2, FALSE)</f>
        <v>DLF Crest - Flat 402</v>
      </c>
      <c r="E28" s="3" t="str">
        <f>VLOOKUP(C28, 'Property Portfolio Master'!$A$4:$C$13, 3, FALSE)</f>
        <v>Gurugram (Delhi NCR)</v>
      </c>
      <c r="F28" s="3" t="s">
        <v>30</v>
      </c>
      <c r="G28" s="3" t="s">
        <v>31</v>
      </c>
      <c r="H28" s="2" t="s">
        <v>41</v>
      </c>
      <c r="I28" s="10">
        <v>85000</v>
      </c>
      <c r="J28" s="10">
        <v>0</v>
      </c>
      <c r="K28" s="10">
        <f t="shared" si="0"/>
        <v>85000</v>
      </c>
      <c r="L28" s="2" t="s">
        <v>33</v>
      </c>
    </row>
    <row r="29" spans="1:12">
      <c r="A29" s="5" t="s">
        <v>80</v>
      </c>
      <c r="B29" s="5" t="s">
        <v>79</v>
      </c>
      <c r="C29" s="5" t="s">
        <v>35</v>
      </c>
      <c r="D29" s="6" t="str">
        <f>VLOOKUP(C29, 'Property Portfolio Master'!$A$4:$B$13, 2, FALSE)</f>
        <v>Prestige Shantiniketan - Tower B</v>
      </c>
      <c r="E29" s="6" t="str">
        <f>VLOOKUP(C29, 'Property Portfolio Master'!$A$4:$C$13, 3, FALSE)</f>
        <v>Bengaluru</v>
      </c>
      <c r="F29" s="6" t="s">
        <v>30</v>
      </c>
      <c r="G29" s="6" t="s">
        <v>31</v>
      </c>
      <c r="H29" s="5" t="s">
        <v>55</v>
      </c>
      <c r="I29" s="11">
        <v>48000</v>
      </c>
      <c r="J29" s="11">
        <v>0</v>
      </c>
      <c r="K29" s="11">
        <f t="shared" si="0"/>
        <v>48000</v>
      </c>
      <c r="L29" s="5" t="s">
        <v>33</v>
      </c>
    </row>
    <row r="30" spans="1:12">
      <c r="A30" s="2" t="s">
        <v>81</v>
      </c>
      <c r="B30" s="2" t="s">
        <v>79</v>
      </c>
      <c r="C30" s="2" t="s">
        <v>38</v>
      </c>
      <c r="D30" s="3" t="str">
        <f>VLOOKUP(C30, 'Property Portfolio Master'!$A$4:$B$13, 2, FALSE)</f>
        <v>Hiranandani Gardens - Cypress 12</v>
      </c>
      <c r="E30" s="3" t="str">
        <f>VLOOKUP(C30, 'Property Portfolio Master'!$A$4:$C$13, 3, FALSE)</f>
        <v>Mumbai (Powai)</v>
      </c>
      <c r="F30" s="3" t="s">
        <v>30</v>
      </c>
      <c r="G30" s="3" t="s">
        <v>31</v>
      </c>
      <c r="H30" s="2" t="s">
        <v>55</v>
      </c>
      <c r="I30" s="10">
        <v>92000</v>
      </c>
      <c r="J30" s="10">
        <v>0</v>
      </c>
      <c r="K30" s="10">
        <f t="shared" si="0"/>
        <v>92000</v>
      </c>
      <c r="L30" s="2" t="s">
        <v>33</v>
      </c>
    </row>
    <row r="31" spans="1:12">
      <c r="A31" s="5" t="s">
        <v>82</v>
      </c>
      <c r="B31" s="5" t="s">
        <v>79</v>
      </c>
      <c r="C31" s="5" t="s">
        <v>40</v>
      </c>
      <c r="D31" s="6" t="str">
        <f>VLOOKUP(C31, 'Property Portfolio Master'!$A$4:$B$13, 2, FALSE)</f>
        <v>Cybercity Tech Park - Office 305</v>
      </c>
      <c r="E31" s="6" t="str">
        <f>VLOOKUP(C31, 'Property Portfolio Master'!$A$4:$C$13, 3, FALSE)</f>
        <v>Hyderabad (HITEC)</v>
      </c>
      <c r="F31" s="6" t="s">
        <v>30</v>
      </c>
      <c r="G31" s="6" t="s">
        <v>31</v>
      </c>
      <c r="H31" s="5" t="s">
        <v>55</v>
      </c>
      <c r="I31" s="11">
        <v>210000</v>
      </c>
      <c r="J31" s="11">
        <v>0</v>
      </c>
      <c r="K31" s="11">
        <f t="shared" si="0"/>
        <v>210000</v>
      </c>
      <c r="L31" s="5" t="s">
        <v>33</v>
      </c>
    </row>
    <row r="32" spans="1:12">
      <c r="A32" s="2" t="s">
        <v>83</v>
      </c>
      <c r="B32" s="2" t="s">
        <v>79</v>
      </c>
      <c r="C32" s="2" t="s">
        <v>43</v>
      </c>
      <c r="D32" s="3" t="str">
        <f>VLOOKUP(C32, 'Property Portfolio Master'!$A$4:$B$13, 2, FALSE)</f>
        <v>Amanora Park Town - Tower 8</v>
      </c>
      <c r="E32" s="3" t="str">
        <f>VLOOKUP(C32, 'Property Portfolio Master'!$A$4:$C$13, 3, FALSE)</f>
        <v>Pune (Hadapsar)</v>
      </c>
      <c r="F32" s="3" t="s">
        <v>30</v>
      </c>
      <c r="G32" s="3" t="s">
        <v>31</v>
      </c>
      <c r="H32" s="2" t="s">
        <v>32</v>
      </c>
      <c r="I32" s="10">
        <v>55000</v>
      </c>
      <c r="J32" s="10">
        <v>0</v>
      </c>
      <c r="K32" s="10">
        <f t="shared" si="0"/>
        <v>55000</v>
      </c>
      <c r="L32" s="2" t="s">
        <v>33</v>
      </c>
    </row>
    <row r="33" spans="1:12">
      <c r="A33" s="5" t="s">
        <v>84</v>
      </c>
      <c r="B33" s="5" t="s">
        <v>79</v>
      </c>
      <c r="C33" s="5" t="s">
        <v>45</v>
      </c>
      <c r="D33" s="6" t="str">
        <f>VLOOKUP(C33, 'Property Portfolio Master'!$A$4:$B$13, 2, FALSE)</f>
        <v>Godrej Garden City - Phase 2</v>
      </c>
      <c r="E33" s="6" t="str">
        <f>VLOOKUP(C33, 'Property Portfolio Master'!$A$4:$C$13, 3, FALSE)</f>
        <v>Ahmedabad</v>
      </c>
      <c r="F33" s="6" t="s">
        <v>30</v>
      </c>
      <c r="G33" s="6" t="s">
        <v>31</v>
      </c>
      <c r="H33" s="5" t="s">
        <v>36</v>
      </c>
      <c r="I33" s="11">
        <v>0</v>
      </c>
      <c r="J33" s="11">
        <v>0</v>
      </c>
      <c r="K33" s="11">
        <f t="shared" si="0"/>
        <v>0</v>
      </c>
      <c r="L33" s="5" t="s">
        <v>46</v>
      </c>
    </row>
    <row r="34" spans="1:12">
      <c r="A34" s="2" t="s">
        <v>85</v>
      </c>
      <c r="B34" s="2" t="s">
        <v>79</v>
      </c>
      <c r="C34" s="2" t="s">
        <v>48</v>
      </c>
      <c r="D34" s="3" t="str">
        <f>VLOOKUP(C34, 'Property Portfolio Master'!$A$4:$B$13, 2, FALSE)</f>
        <v>Brigade Tech Gardens - Bay 14</v>
      </c>
      <c r="E34" s="3" t="str">
        <f>VLOOKUP(C34, 'Property Portfolio Master'!$A$4:$C$13, 3, FALSE)</f>
        <v>Bengaluru (Whitefield)</v>
      </c>
      <c r="F34" s="3" t="s">
        <v>30</v>
      </c>
      <c r="G34" s="3" t="s">
        <v>31</v>
      </c>
      <c r="H34" s="2" t="s">
        <v>41</v>
      </c>
      <c r="I34" s="10">
        <v>145000</v>
      </c>
      <c r="J34" s="10">
        <v>0</v>
      </c>
      <c r="K34" s="10">
        <f t="shared" ref="K34:K65" si="1">I34-J34</f>
        <v>145000</v>
      </c>
      <c r="L34" s="2" t="s">
        <v>33</v>
      </c>
    </row>
    <row r="35" spans="1:12">
      <c r="A35" s="5" t="s">
        <v>86</v>
      </c>
      <c r="B35" s="5" t="s">
        <v>79</v>
      </c>
      <c r="C35" s="5" t="s">
        <v>50</v>
      </c>
      <c r="D35" s="6" t="str">
        <f>VLOOKUP(C35, 'Property Portfolio Master'!$A$4:$B$13, 2, FALSE)</f>
        <v>Emaar Palm Heights - Flat 1101</v>
      </c>
      <c r="E35" s="6" t="str">
        <f>VLOOKUP(C35, 'Property Portfolio Master'!$A$4:$C$13, 3, FALSE)</f>
        <v>Gurugram</v>
      </c>
      <c r="F35" s="6" t="s">
        <v>30</v>
      </c>
      <c r="G35" s="6" t="s">
        <v>31</v>
      </c>
      <c r="H35" s="5" t="s">
        <v>32</v>
      </c>
      <c r="I35" s="11">
        <v>62000</v>
      </c>
      <c r="J35" s="11">
        <v>0</v>
      </c>
      <c r="K35" s="11">
        <f t="shared" si="1"/>
        <v>62000</v>
      </c>
      <c r="L35" s="5" t="s">
        <v>33</v>
      </c>
    </row>
    <row r="36" spans="1:12">
      <c r="A36" s="2" t="s">
        <v>87</v>
      </c>
      <c r="B36" s="2" t="s">
        <v>79</v>
      </c>
      <c r="C36" s="2" t="s">
        <v>52</v>
      </c>
      <c r="D36" s="3" t="str">
        <f>VLOOKUP(C36, 'Property Portfolio Master'!$A$4:$B$13, 2, FALSE)</f>
        <v>Sobha Silicon Oasis - Wing C</v>
      </c>
      <c r="E36" s="3" t="str">
        <f>VLOOKUP(C36, 'Property Portfolio Master'!$A$4:$C$13, 3, FALSE)</f>
        <v>Bengaluru (Electronic City)</v>
      </c>
      <c r="F36" s="3" t="s">
        <v>30</v>
      </c>
      <c r="G36" s="3" t="s">
        <v>31</v>
      </c>
      <c r="H36" s="2" t="s">
        <v>32</v>
      </c>
      <c r="I36" s="10">
        <v>42000</v>
      </c>
      <c r="J36" s="10">
        <v>0</v>
      </c>
      <c r="K36" s="10">
        <f t="shared" si="1"/>
        <v>42000</v>
      </c>
      <c r="L36" s="2" t="s">
        <v>33</v>
      </c>
    </row>
    <row r="37" spans="1:12">
      <c r="A37" s="5" t="s">
        <v>88</v>
      </c>
      <c r="B37" s="5" t="s">
        <v>79</v>
      </c>
      <c r="C37" s="5" t="s">
        <v>54</v>
      </c>
      <c r="D37" s="6" t="str">
        <f>VLOOKUP(C37, 'Property Portfolio Master'!$A$4:$B$13, 2, FALSE)</f>
        <v>Lodha Palava Lakeshore - B-204</v>
      </c>
      <c r="E37" s="6" t="str">
        <f>VLOOKUP(C37, 'Property Portfolio Master'!$A$4:$C$13, 3, FALSE)</f>
        <v>Mumbai (Thane)</v>
      </c>
      <c r="F37" s="6" t="s">
        <v>30</v>
      </c>
      <c r="G37" s="6" t="s">
        <v>31</v>
      </c>
      <c r="H37" s="5" t="s">
        <v>36</v>
      </c>
      <c r="I37" s="11">
        <v>0</v>
      </c>
      <c r="J37" s="11">
        <v>0</v>
      </c>
      <c r="K37" s="11">
        <f t="shared" si="1"/>
        <v>0</v>
      </c>
      <c r="L37" s="5" t="s">
        <v>46</v>
      </c>
    </row>
    <row r="38" spans="1:12">
      <c r="A38" s="2" t="s">
        <v>89</v>
      </c>
      <c r="B38" s="2" t="s">
        <v>79</v>
      </c>
      <c r="C38" s="2" t="s">
        <v>52</v>
      </c>
      <c r="D38" s="3" t="str">
        <f>VLOOKUP(C38, 'Property Portfolio Master'!$A$4:$B$13, 2, FALSE)</f>
        <v>Sobha Silicon Oasis - Wing C</v>
      </c>
      <c r="E38" s="3" t="str">
        <f>VLOOKUP(C38, 'Property Portfolio Master'!$A$4:$C$13, 3, FALSE)</f>
        <v>Bengaluru (Electronic City)</v>
      </c>
      <c r="F38" s="3" t="s">
        <v>57</v>
      </c>
      <c r="G38" s="3" t="s">
        <v>58</v>
      </c>
      <c r="H38" s="2" t="s">
        <v>41</v>
      </c>
      <c r="I38" s="10">
        <v>0</v>
      </c>
      <c r="J38" s="10">
        <v>9992</v>
      </c>
      <c r="K38" s="10">
        <f t="shared" si="1"/>
        <v>-9992</v>
      </c>
      <c r="L38" s="2" t="s">
        <v>59</v>
      </c>
    </row>
    <row r="39" spans="1:12">
      <c r="A39" s="5" t="s">
        <v>90</v>
      </c>
      <c r="B39" s="5" t="s">
        <v>79</v>
      </c>
      <c r="C39" s="5" t="s">
        <v>50</v>
      </c>
      <c r="D39" s="6" t="str">
        <f>VLOOKUP(C39, 'Property Portfolio Master'!$A$4:$B$13, 2, FALSE)</f>
        <v>Emaar Palm Heights - Flat 1101</v>
      </c>
      <c r="E39" s="6" t="str">
        <f>VLOOKUP(C39, 'Property Portfolio Master'!$A$4:$C$13, 3, FALSE)</f>
        <v>Gurugram</v>
      </c>
      <c r="F39" s="6" t="s">
        <v>57</v>
      </c>
      <c r="G39" s="6" t="s">
        <v>91</v>
      </c>
      <c r="H39" s="5" t="s">
        <v>41</v>
      </c>
      <c r="I39" s="11">
        <v>0</v>
      </c>
      <c r="J39" s="11">
        <v>10450</v>
      </c>
      <c r="K39" s="11">
        <f t="shared" si="1"/>
        <v>-10450</v>
      </c>
      <c r="L39" s="5" t="s">
        <v>59</v>
      </c>
    </row>
    <row r="40" spans="1:12">
      <c r="A40" s="2" t="s">
        <v>92</v>
      </c>
      <c r="B40" s="2" t="s">
        <v>79</v>
      </c>
      <c r="C40" s="2" t="s">
        <v>43</v>
      </c>
      <c r="D40" s="3" t="str">
        <f>VLOOKUP(C40, 'Property Portfolio Master'!$A$4:$B$13, 2, FALSE)</f>
        <v>Amanora Park Town - Tower 8</v>
      </c>
      <c r="E40" s="3" t="str">
        <f>VLOOKUP(C40, 'Property Portfolio Master'!$A$4:$C$13, 3, FALSE)</f>
        <v>Pune (Hadapsar)</v>
      </c>
      <c r="F40" s="3" t="s">
        <v>57</v>
      </c>
      <c r="G40" s="3" t="s">
        <v>91</v>
      </c>
      <c r="H40" s="2" t="s">
        <v>36</v>
      </c>
      <c r="I40" s="10">
        <v>0</v>
      </c>
      <c r="J40" s="10">
        <v>7880</v>
      </c>
      <c r="K40" s="10">
        <f t="shared" si="1"/>
        <v>-7880</v>
      </c>
      <c r="L40" s="2" t="s">
        <v>59</v>
      </c>
    </row>
    <row r="41" spans="1:12">
      <c r="A41" s="5" t="s">
        <v>93</v>
      </c>
      <c r="B41" s="5" t="s">
        <v>79</v>
      </c>
      <c r="C41" s="5" t="s">
        <v>29</v>
      </c>
      <c r="D41" s="6" t="str">
        <f>VLOOKUP(C41, 'Property Portfolio Master'!$A$4:$B$13, 2, FALSE)</f>
        <v>DLF Crest - Flat 402</v>
      </c>
      <c r="E41" s="6" t="str">
        <f>VLOOKUP(C41, 'Property Portfolio Master'!$A$4:$C$13, 3, FALSE)</f>
        <v>Gurugram (Delhi NCR)</v>
      </c>
      <c r="F41" s="6" t="s">
        <v>57</v>
      </c>
      <c r="G41" s="6" t="s">
        <v>58</v>
      </c>
      <c r="H41" s="5" t="s">
        <v>41</v>
      </c>
      <c r="I41" s="11">
        <v>0</v>
      </c>
      <c r="J41" s="11">
        <v>5270</v>
      </c>
      <c r="K41" s="11">
        <f t="shared" si="1"/>
        <v>-5270</v>
      </c>
      <c r="L41" s="5" t="s">
        <v>59</v>
      </c>
    </row>
    <row r="42" spans="1:12">
      <c r="A42" s="2" t="s">
        <v>94</v>
      </c>
      <c r="B42" s="2" t="s">
        <v>95</v>
      </c>
      <c r="C42" s="2" t="s">
        <v>29</v>
      </c>
      <c r="D42" s="3" t="str">
        <f>VLOOKUP(C42, 'Property Portfolio Master'!$A$4:$B$13, 2, FALSE)</f>
        <v>DLF Crest - Flat 402</v>
      </c>
      <c r="E42" s="3" t="str">
        <f>VLOOKUP(C42, 'Property Portfolio Master'!$A$4:$C$13, 3, FALSE)</f>
        <v>Gurugram (Delhi NCR)</v>
      </c>
      <c r="F42" s="3" t="s">
        <v>30</v>
      </c>
      <c r="G42" s="3" t="s">
        <v>31</v>
      </c>
      <c r="H42" s="2" t="s">
        <v>36</v>
      </c>
      <c r="I42" s="10">
        <v>85000</v>
      </c>
      <c r="J42" s="10">
        <v>0</v>
      </c>
      <c r="K42" s="10">
        <f t="shared" si="1"/>
        <v>85000</v>
      </c>
      <c r="L42" s="2" t="s">
        <v>33</v>
      </c>
    </row>
    <row r="43" spans="1:12">
      <c r="A43" s="5" t="s">
        <v>96</v>
      </c>
      <c r="B43" s="5" t="s">
        <v>95</v>
      </c>
      <c r="C43" s="5" t="s">
        <v>35</v>
      </c>
      <c r="D43" s="6" t="str">
        <f>VLOOKUP(C43, 'Property Portfolio Master'!$A$4:$B$13, 2, FALSE)</f>
        <v>Prestige Shantiniketan - Tower B</v>
      </c>
      <c r="E43" s="6" t="str">
        <f>VLOOKUP(C43, 'Property Portfolio Master'!$A$4:$C$13, 3, FALSE)</f>
        <v>Bengaluru</v>
      </c>
      <c r="F43" s="6" t="s">
        <v>30</v>
      </c>
      <c r="G43" s="6" t="s">
        <v>31</v>
      </c>
      <c r="H43" s="5" t="s">
        <v>41</v>
      </c>
      <c r="I43" s="11">
        <v>48000</v>
      </c>
      <c r="J43" s="11">
        <v>0</v>
      </c>
      <c r="K43" s="11">
        <f t="shared" si="1"/>
        <v>48000</v>
      </c>
      <c r="L43" s="5" t="s">
        <v>33</v>
      </c>
    </row>
    <row r="44" spans="1:12">
      <c r="A44" s="2" t="s">
        <v>97</v>
      </c>
      <c r="B44" s="2" t="s">
        <v>95</v>
      </c>
      <c r="C44" s="2" t="s">
        <v>38</v>
      </c>
      <c r="D44" s="3" t="str">
        <f>VLOOKUP(C44, 'Property Portfolio Master'!$A$4:$B$13, 2, FALSE)</f>
        <v>Hiranandani Gardens - Cypress 12</v>
      </c>
      <c r="E44" s="3" t="str">
        <f>VLOOKUP(C44, 'Property Portfolio Master'!$A$4:$C$13, 3, FALSE)</f>
        <v>Mumbai (Powai)</v>
      </c>
      <c r="F44" s="3" t="s">
        <v>30</v>
      </c>
      <c r="G44" s="3" t="s">
        <v>31</v>
      </c>
      <c r="H44" s="2" t="s">
        <v>55</v>
      </c>
      <c r="I44" s="10">
        <v>92000</v>
      </c>
      <c r="J44" s="10">
        <v>0</v>
      </c>
      <c r="K44" s="10">
        <f t="shared" si="1"/>
        <v>92000</v>
      </c>
      <c r="L44" s="2" t="s">
        <v>33</v>
      </c>
    </row>
    <row r="45" spans="1:12">
      <c r="A45" s="5" t="s">
        <v>98</v>
      </c>
      <c r="B45" s="5" t="s">
        <v>95</v>
      </c>
      <c r="C45" s="5" t="s">
        <v>40</v>
      </c>
      <c r="D45" s="6" t="str">
        <f>VLOOKUP(C45, 'Property Portfolio Master'!$A$4:$B$13, 2, FALSE)</f>
        <v>Cybercity Tech Park - Office 305</v>
      </c>
      <c r="E45" s="6" t="str">
        <f>VLOOKUP(C45, 'Property Portfolio Master'!$A$4:$C$13, 3, FALSE)</f>
        <v>Hyderabad (HITEC)</v>
      </c>
      <c r="F45" s="6" t="s">
        <v>30</v>
      </c>
      <c r="G45" s="6" t="s">
        <v>31</v>
      </c>
      <c r="H45" s="5" t="s">
        <v>55</v>
      </c>
      <c r="I45" s="11">
        <v>210000</v>
      </c>
      <c r="J45" s="11">
        <v>0</v>
      </c>
      <c r="K45" s="11">
        <f t="shared" si="1"/>
        <v>210000</v>
      </c>
      <c r="L45" s="5" t="s">
        <v>33</v>
      </c>
    </row>
    <row r="46" spans="1:12">
      <c r="A46" s="2" t="s">
        <v>99</v>
      </c>
      <c r="B46" s="2" t="s">
        <v>95</v>
      </c>
      <c r="C46" s="2" t="s">
        <v>43</v>
      </c>
      <c r="D46" s="3" t="str">
        <f>VLOOKUP(C46, 'Property Portfolio Master'!$A$4:$B$13, 2, FALSE)</f>
        <v>Amanora Park Town - Tower 8</v>
      </c>
      <c r="E46" s="3" t="str">
        <f>VLOOKUP(C46, 'Property Portfolio Master'!$A$4:$C$13, 3, FALSE)</f>
        <v>Pune (Hadapsar)</v>
      </c>
      <c r="F46" s="3" t="s">
        <v>30</v>
      </c>
      <c r="G46" s="3" t="s">
        <v>31</v>
      </c>
      <c r="H46" s="2" t="s">
        <v>41</v>
      </c>
      <c r="I46" s="10">
        <v>55000</v>
      </c>
      <c r="J46" s="10">
        <v>0</v>
      </c>
      <c r="K46" s="10">
        <f t="shared" si="1"/>
        <v>55000</v>
      </c>
      <c r="L46" s="2" t="s">
        <v>33</v>
      </c>
    </row>
    <row r="47" spans="1:12">
      <c r="A47" s="5" t="s">
        <v>100</v>
      </c>
      <c r="B47" s="5" t="s">
        <v>95</v>
      </c>
      <c r="C47" s="5" t="s">
        <v>45</v>
      </c>
      <c r="D47" s="6" t="str">
        <f>VLOOKUP(C47, 'Property Portfolio Master'!$A$4:$B$13, 2, FALSE)</f>
        <v>Godrej Garden City - Phase 2</v>
      </c>
      <c r="E47" s="6" t="str">
        <f>VLOOKUP(C47, 'Property Portfolio Master'!$A$4:$C$13, 3, FALSE)</f>
        <v>Ahmedabad</v>
      </c>
      <c r="F47" s="6" t="s">
        <v>30</v>
      </c>
      <c r="G47" s="6" t="s">
        <v>31</v>
      </c>
      <c r="H47" s="5" t="s">
        <v>41</v>
      </c>
      <c r="I47" s="11">
        <v>0</v>
      </c>
      <c r="J47" s="11">
        <v>0</v>
      </c>
      <c r="K47" s="11">
        <f t="shared" si="1"/>
        <v>0</v>
      </c>
      <c r="L47" s="5" t="s">
        <v>46</v>
      </c>
    </row>
    <row r="48" spans="1:12">
      <c r="A48" s="2" t="s">
        <v>101</v>
      </c>
      <c r="B48" s="2" t="s">
        <v>95</v>
      </c>
      <c r="C48" s="2" t="s">
        <v>48</v>
      </c>
      <c r="D48" s="3" t="str">
        <f>VLOOKUP(C48, 'Property Portfolio Master'!$A$4:$B$13, 2, FALSE)</f>
        <v>Brigade Tech Gardens - Bay 14</v>
      </c>
      <c r="E48" s="3" t="str">
        <f>VLOOKUP(C48, 'Property Portfolio Master'!$A$4:$C$13, 3, FALSE)</f>
        <v>Bengaluru (Whitefield)</v>
      </c>
      <c r="F48" s="3" t="s">
        <v>30</v>
      </c>
      <c r="G48" s="3" t="s">
        <v>31</v>
      </c>
      <c r="H48" s="2" t="s">
        <v>41</v>
      </c>
      <c r="I48" s="10">
        <v>145000</v>
      </c>
      <c r="J48" s="10">
        <v>0</v>
      </c>
      <c r="K48" s="10">
        <f t="shared" si="1"/>
        <v>145000</v>
      </c>
      <c r="L48" s="2" t="s">
        <v>33</v>
      </c>
    </row>
    <row r="49" spans="1:12">
      <c r="A49" s="5" t="s">
        <v>102</v>
      </c>
      <c r="B49" s="5" t="s">
        <v>95</v>
      </c>
      <c r="C49" s="5" t="s">
        <v>50</v>
      </c>
      <c r="D49" s="6" t="str">
        <f>VLOOKUP(C49, 'Property Portfolio Master'!$A$4:$B$13, 2, FALSE)</f>
        <v>Emaar Palm Heights - Flat 1101</v>
      </c>
      <c r="E49" s="6" t="str">
        <f>VLOOKUP(C49, 'Property Portfolio Master'!$A$4:$C$13, 3, FALSE)</f>
        <v>Gurugram</v>
      </c>
      <c r="F49" s="6" t="s">
        <v>30</v>
      </c>
      <c r="G49" s="6" t="s">
        <v>31</v>
      </c>
      <c r="H49" s="5" t="s">
        <v>55</v>
      </c>
      <c r="I49" s="11">
        <v>62000</v>
      </c>
      <c r="J49" s="11">
        <v>0</v>
      </c>
      <c r="K49" s="11">
        <f t="shared" si="1"/>
        <v>62000</v>
      </c>
      <c r="L49" s="5" t="s">
        <v>33</v>
      </c>
    </row>
    <row r="50" spans="1:12">
      <c r="A50" s="2" t="s">
        <v>103</v>
      </c>
      <c r="B50" s="2" t="s">
        <v>95</v>
      </c>
      <c r="C50" s="2" t="s">
        <v>52</v>
      </c>
      <c r="D50" s="3" t="str">
        <f>VLOOKUP(C50, 'Property Portfolio Master'!$A$4:$B$13, 2, FALSE)</f>
        <v>Sobha Silicon Oasis - Wing C</v>
      </c>
      <c r="E50" s="3" t="str">
        <f>VLOOKUP(C50, 'Property Portfolio Master'!$A$4:$C$13, 3, FALSE)</f>
        <v>Bengaluru (Electronic City)</v>
      </c>
      <c r="F50" s="3" t="s">
        <v>30</v>
      </c>
      <c r="G50" s="3" t="s">
        <v>31</v>
      </c>
      <c r="H50" s="2" t="s">
        <v>55</v>
      </c>
      <c r="I50" s="10">
        <v>42000</v>
      </c>
      <c r="J50" s="10">
        <v>0</v>
      </c>
      <c r="K50" s="10">
        <f t="shared" si="1"/>
        <v>42000</v>
      </c>
      <c r="L50" s="2" t="s">
        <v>33</v>
      </c>
    </row>
    <row r="51" spans="1:12">
      <c r="A51" s="5" t="s">
        <v>104</v>
      </c>
      <c r="B51" s="5" t="s">
        <v>95</v>
      </c>
      <c r="C51" s="5" t="s">
        <v>54</v>
      </c>
      <c r="D51" s="6" t="str">
        <f>VLOOKUP(C51, 'Property Portfolio Master'!$A$4:$B$13, 2, FALSE)</f>
        <v>Lodha Palava Lakeshore - B-204</v>
      </c>
      <c r="E51" s="6" t="str">
        <f>VLOOKUP(C51, 'Property Portfolio Master'!$A$4:$C$13, 3, FALSE)</f>
        <v>Mumbai (Thane)</v>
      </c>
      <c r="F51" s="6" t="s">
        <v>30</v>
      </c>
      <c r="G51" s="6" t="s">
        <v>31</v>
      </c>
      <c r="H51" s="5" t="s">
        <v>36</v>
      </c>
      <c r="I51" s="11">
        <v>0</v>
      </c>
      <c r="J51" s="11">
        <v>0</v>
      </c>
      <c r="K51" s="11">
        <f t="shared" si="1"/>
        <v>0</v>
      </c>
      <c r="L51" s="5" t="s">
        <v>46</v>
      </c>
    </row>
    <row r="52" spans="1:12">
      <c r="A52" s="2" t="s">
        <v>105</v>
      </c>
      <c r="B52" s="2" t="s">
        <v>95</v>
      </c>
      <c r="C52" s="2" t="s">
        <v>45</v>
      </c>
      <c r="D52" s="3" t="str">
        <f>VLOOKUP(C52, 'Property Portfolio Master'!$A$4:$B$13, 2, FALSE)</f>
        <v>Godrej Garden City - Phase 2</v>
      </c>
      <c r="E52" s="3" t="str">
        <f>VLOOKUP(C52, 'Property Portfolio Master'!$A$4:$C$13, 3, FALSE)</f>
        <v>Ahmedabad</v>
      </c>
      <c r="F52" s="3" t="s">
        <v>57</v>
      </c>
      <c r="G52" s="3" t="s">
        <v>61</v>
      </c>
      <c r="H52" s="2" t="s">
        <v>41</v>
      </c>
      <c r="I52" s="10">
        <v>0</v>
      </c>
      <c r="J52" s="10">
        <v>25211</v>
      </c>
      <c r="K52" s="10">
        <f t="shared" si="1"/>
        <v>-25211</v>
      </c>
      <c r="L52" s="2" t="s">
        <v>59</v>
      </c>
    </row>
    <row r="53" spans="1:12">
      <c r="A53" s="5" t="s">
        <v>106</v>
      </c>
      <c r="B53" s="5" t="s">
        <v>95</v>
      </c>
      <c r="C53" s="5" t="s">
        <v>40</v>
      </c>
      <c r="D53" s="6" t="str">
        <f>VLOOKUP(C53, 'Property Portfolio Master'!$A$4:$B$13, 2, FALSE)</f>
        <v>Cybercity Tech Park - Office 305</v>
      </c>
      <c r="E53" s="6" t="str">
        <f>VLOOKUP(C53, 'Property Portfolio Master'!$A$4:$C$13, 3, FALSE)</f>
        <v>Hyderabad (HITEC)</v>
      </c>
      <c r="F53" s="6" t="s">
        <v>57</v>
      </c>
      <c r="G53" s="6" t="s">
        <v>75</v>
      </c>
      <c r="H53" s="5" t="s">
        <v>32</v>
      </c>
      <c r="I53" s="11">
        <v>0</v>
      </c>
      <c r="J53" s="11">
        <v>8151</v>
      </c>
      <c r="K53" s="11">
        <f t="shared" si="1"/>
        <v>-8151</v>
      </c>
      <c r="L53" s="5" t="s">
        <v>59</v>
      </c>
    </row>
    <row r="54" spans="1:12">
      <c r="A54" s="2" t="s">
        <v>107</v>
      </c>
      <c r="B54" s="2" t="s">
        <v>95</v>
      </c>
      <c r="C54" s="2" t="s">
        <v>35</v>
      </c>
      <c r="D54" s="3" t="str">
        <f>VLOOKUP(C54, 'Property Portfolio Master'!$A$4:$B$13, 2, FALSE)</f>
        <v>Prestige Shantiniketan - Tower B</v>
      </c>
      <c r="E54" s="3" t="str">
        <f>VLOOKUP(C54, 'Property Portfolio Master'!$A$4:$C$13, 3, FALSE)</f>
        <v>Bengaluru</v>
      </c>
      <c r="F54" s="3" t="s">
        <v>57</v>
      </c>
      <c r="G54" s="3" t="s">
        <v>108</v>
      </c>
      <c r="H54" s="2" t="s">
        <v>32</v>
      </c>
      <c r="I54" s="10">
        <v>0</v>
      </c>
      <c r="J54" s="10">
        <v>4969</v>
      </c>
      <c r="K54" s="10">
        <f t="shared" si="1"/>
        <v>-4969</v>
      </c>
      <c r="L54" s="2" t="s">
        <v>59</v>
      </c>
    </row>
    <row r="55" spans="1:12">
      <c r="A55" s="5" t="s">
        <v>109</v>
      </c>
      <c r="B55" s="5" t="s">
        <v>110</v>
      </c>
      <c r="C55" s="5" t="s">
        <v>29</v>
      </c>
      <c r="D55" s="6" t="str">
        <f>VLOOKUP(C55, 'Property Portfolio Master'!$A$4:$B$13, 2, FALSE)</f>
        <v>DLF Crest - Flat 402</v>
      </c>
      <c r="E55" s="6" t="str">
        <f>VLOOKUP(C55, 'Property Portfolio Master'!$A$4:$C$13, 3, FALSE)</f>
        <v>Gurugram (Delhi NCR)</v>
      </c>
      <c r="F55" s="6" t="s">
        <v>30</v>
      </c>
      <c r="G55" s="6" t="s">
        <v>31</v>
      </c>
      <c r="H55" s="5" t="s">
        <v>32</v>
      </c>
      <c r="I55" s="11">
        <v>85000</v>
      </c>
      <c r="J55" s="11">
        <v>0</v>
      </c>
      <c r="K55" s="11">
        <f t="shared" si="1"/>
        <v>85000</v>
      </c>
      <c r="L55" s="5" t="s">
        <v>33</v>
      </c>
    </row>
    <row r="56" spans="1:12">
      <c r="A56" s="2" t="s">
        <v>111</v>
      </c>
      <c r="B56" s="2" t="s">
        <v>110</v>
      </c>
      <c r="C56" s="2" t="s">
        <v>35</v>
      </c>
      <c r="D56" s="3" t="str">
        <f>VLOOKUP(C56, 'Property Portfolio Master'!$A$4:$B$13, 2, FALSE)</f>
        <v>Prestige Shantiniketan - Tower B</v>
      </c>
      <c r="E56" s="3" t="str">
        <f>VLOOKUP(C56, 'Property Portfolio Master'!$A$4:$C$13, 3, FALSE)</f>
        <v>Bengaluru</v>
      </c>
      <c r="F56" s="3" t="s">
        <v>30</v>
      </c>
      <c r="G56" s="3" t="s">
        <v>31</v>
      </c>
      <c r="H56" s="2" t="s">
        <v>55</v>
      </c>
      <c r="I56" s="10">
        <v>48000</v>
      </c>
      <c r="J56" s="10">
        <v>0</v>
      </c>
      <c r="K56" s="10">
        <f t="shared" si="1"/>
        <v>48000</v>
      </c>
      <c r="L56" s="2" t="s">
        <v>33</v>
      </c>
    </row>
    <row r="57" spans="1:12">
      <c r="A57" s="5" t="s">
        <v>112</v>
      </c>
      <c r="B57" s="5" t="s">
        <v>110</v>
      </c>
      <c r="C57" s="5" t="s">
        <v>38</v>
      </c>
      <c r="D57" s="6" t="str">
        <f>VLOOKUP(C57, 'Property Portfolio Master'!$A$4:$B$13, 2, FALSE)</f>
        <v>Hiranandani Gardens - Cypress 12</v>
      </c>
      <c r="E57" s="6" t="str">
        <f>VLOOKUP(C57, 'Property Portfolio Master'!$A$4:$C$13, 3, FALSE)</f>
        <v>Mumbai (Powai)</v>
      </c>
      <c r="F57" s="6" t="s">
        <v>30</v>
      </c>
      <c r="G57" s="6" t="s">
        <v>31</v>
      </c>
      <c r="H57" s="5" t="s">
        <v>55</v>
      </c>
      <c r="I57" s="11">
        <v>92000</v>
      </c>
      <c r="J57" s="11">
        <v>0</v>
      </c>
      <c r="K57" s="11">
        <f t="shared" si="1"/>
        <v>92000</v>
      </c>
      <c r="L57" s="5" t="s">
        <v>33</v>
      </c>
    </row>
    <row r="58" spans="1:12">
      <c r="A58" s="2" t="s">
        <v>113</v>
      </c>
      <c r="B58" s="2" t="s">
        <v>110</v>
      </c>
      <c r="C58" s="2" t="s">
        <v>40</v>
      </c>
      <c r="D58" s="3" t="str">
        <f>VLOOKUP(C58, 'Property Portfolio Master'!$A$4:$B$13, 2, FALSE)</f>
        <v>Cybercity Tech Park - Office 305</v>
      </c>
      <c r="E58" s="3" t="str">
        <f>VLOOKUP(C58, 'Property Portfolio Master'!$A$4:$C$13, 3, FALSE)</f>
        <v>Hyderabad (HITEC)</v>
      </c>
      <c r="F58" s="3" t="s">
        <v>30</v>
      </c>
      <c r="G58" s="3" t="s">
        <v>31</v>
      </c>
      <c r="H58" s="2" t="s">
        <v>41</v>
      </c>
      <c r="I58" s="10">
        <v>210000</v>
      </c>
      <c r="J58" s="10">
        <v>0</v>
      </c>
      <c r="K58" s="10">
        <f t="shared" si="1"/>
        <v>210000</v>
      </c>
      <c r="L58" s="2" t="s">
        <v>33</v>
      </c>
    </row>
    <row r="59" spans="1:12">
      <c r="A59" s="5" t="s">
        <v>114</v>
      </c>
      <c r="B59" s="5" t="s">
        <v>110</v>
      </c>
      <c r="C59" s="5" t="s">
        <v>43</v>
      </c>
      <c r="D59" s="6" t="str">
        <f>VLOOKUP(C59, 'Property Portfolio Master'!$A$4:$B$13, 2, FALSE)</f>
        <v>Amanora Park Town - Tower 8</v>
      </c>
      <c r="E59" s="6" t="str">
        <f>VLOOKUP(C59, 'Property Portfolio Master'!$A$4:$C$13, 3, FALSE)</f>
        <v>Pune (Hadapsar)</v>
      </c>
      <c r="F59" s="6" t="s">
        <v>30</v>
      </c>
      <c r="G59" s="6" t="s">
        <v>31</v>
      </c>
      <c r="H59" s="5" t="s">
        <v>55</v>
      </c>
      <c r="I59" s="11">
        <v>55000</v>
      </c>
      <c r="J59" s="11">
        <v>0</v>
      </c>
      <c r="K59" s="11">
        <f t="shared" si="1"/>
        <v>55000</v>
      </c>
      <c r="L59" s="5" t="s">
        <v>33</v>
      </c>
    </row>
    <row r="60" spans="1:12">
      <c r="A60" s="2" t="s">
        <v>115</v>
      </c>
      <c r="B60" s="2" t="s">
        <v>110</v>
      </c>
      <c r="C60" s="2" t="s">
        <v>45</v>
      </c>
      <c r="D60" s="3" t="str">
        <f>VLOOKUP(C60, 'Property Portfolio Master'!$A$4:$B$13, 2, FALSE)</f>
        <v>Godrej Garden City - Phase 2</v>
      </c>
      <c r="E60" s="3" t="str">
        <f>VLOOKUP(C60, 'Property Portfolio Master'!$A$4:$C$13, 3, FALSE)</f>
        <v>Ahmedabad</v>
      </c>
      <c r="F60" s="3" t="s">
        <v>30</v>
      </c>
      <c r="G60" s="3" t="s">
        <v>31</v>
      </c>
      <c r="H60" s="2" t="s">
        <v>32</v>
      </c>
      <c r="I60" s="10">
        <v>0</v>
      </c>
      <c r="J60" s="10">
        <v>0</v>
      </c>
      <c r="K60" s="10">
        <f t="shared" si="1"/>
        <v>0</v>
      </c>
      <c r="L60" s="2" t="s">
        <v>46</v>
      </c>
    </row>
    <row r="61" spans="1:12">
      <c r="A61" s="5" t="s">
        <v>116</v>
      </c>
      <c r="B61" s="5" t="s">
        <v>110</v>
      </c>
      <c r="C61" s="5" t="s">
        <v>48</v>
      </c>
      <c r="D61" s="6" t="str">
        <f>VLOOKUP(C61, 'Property Portfolio Master'!$A$4:$B$13, 2, FALSE)</f>
        <v>Brigade Tech Gardens - Bay 14</v>
      </c>
      <c r="E61" s="6" t="str">
        <f>VLOOKUP(C61, 'Property Portfolio Master'!$A$4:$C$13, 3, FALSE)</f>
        <v>Bengaluru (Whitefield)</v>
      </c>
      <c r="F61" s="6" t="s">
        <v>30</v>
      </c>
      <c r="G61" s="6" t="s">
        <v>31</v>
      </c>
      <c r="H61" s="5" t="s">
        <v>36</v>
      </c>
      <c r="I61" s="11">
        <v>145000</v>
      </c>
      <c r="J61" s="11">
        <v>0</v>
      </c>
      <c r="K61" s="11">
        <f t="shared" si="1"/>
        <v>145000</v>
      </c>
      <c r="L61" s="5" t="s">
        <v>33</v>
      </c>
    </row>
    <row r="62" spans="1:12">
      <c r="A62" s="2" t="s">
        <v>117</v>
      </c>
      <c r="B62" s="2" t="s">
        <v>110</v>
      </c>
      <c r="C62" s="2" t="s">
        <v>50</v>
      </c>
      <c r="D62" s="3" t="str">
        <f>VLOOKUP(C62, 'Property Portfolio Master'!$A$4:$B$13, 2, FALSE)</f>
        <v>Emaar Palm Heights - Flat 1101</v>
      </c>
      <c r="E62" s="3" t="str">
        <f>VLOOKUP(C62, 'Property Portfolio Master'!$A$4:$C$13, 3, FALSE)</f>
        <v>Gurugram</v>
      </c>
      <c r="F62" s="3" t="s">
        <v>30</v>
      </c>
      <c r="G62" s="3" t="s">
        <v>31</v>
      </c>
      <c r="H62" s="2" t="s">
        <v>55</v>
      </c>
      <c r="I62" s="10">
        <v>62000</v>
      </c>
      <c r="J62" s="10">
        <v>0</v>
      </c>
      <c r="K62" s="10">
        <f t="shared" si="1"/>
        <v>62000</v>
      </c>
      <c r="L62" s="2" t="s">
        <v>33</v>
      </c>
    </row>
    <row r="63" spans="1:12">
      <c r="A63" s="5" t="s">
        <v>118</v>
      </c>
      <c r="B63" s="5" t="s">
        <v>110</v>
      </c>
      <c r="C63" s="5" t="s">
        <v>52</v>
      </c>
      <c r="D63" s="6" t="str">
        <f>VLOOKUP(C63, 'Property Portfolio Master'!$A$4:$B$13, 2, FALSE)</f>
        <v>Sobha Silicon Oasis - Wing C</v>
      </c>
      <c r="E63" s="6" t="str">
        <f>VLOOKUP(C63, 'Property Portfolio Master'!$A$4:$C$13, 3, FALSE)</f>
        <v>Bengaluru (Electronic City)</v>
      </c>
      <c r="F63" s="6" t="s">
        <v>30</v>
      </c>
      <c r="G63" s="6" t="s">
        <v>31</v>
      </c>
      <c r="H63" s="5" t="s">
        <v>41</v>
      </c>
      <c r="I63" s="11">
        <v>42000</v>
      </c>
      <c r="J63" s="11">
        <v>0</v>
      </c>
      <c r="K63" s="11">
        <f t="shared" si="1"/>
        <v>42000</v>
      </c>
      <c r="L63" s="5" t="s">
        <v>33</v>
      </c>
    </row>
    <row r="64" spans="1:12">
      <c r="A64" s="2" t="s">
        <v>119</v>
      </c>
      <c r="B64" s="2" t="s">
        <v>110</v>
      </c>
      <c r="C64" s="2" t="s">
        <v>54</v>
      </c>
      <c r="D64" s="3" t="str">
        <f>VLOOKUP(C64, 'Property Portfolio Master'!$A$4:$B$13, 2, FALSE)</f>
        <v>Lodha Palava Lakeshore - B-204</v>
      </c>
      <c r="E64" s="3" t="str">
        <f>VLOOKUP(C64, 'Property Portfolio Master'!$A$4:$C$13, 3, FALSE)</f>
        <v>Mumbai (Thane)</v>
      </c>
      <c r="F64" s="3" t="s">
        <v>30</v>
      </c>
      <c r="G64" s="3" t="s">
        <v>31</v>
      </c>
      <c r="H64" s="2" t="s">
        <v>36</v>
      </c>
      <c r="I64" s="10">
        <v>0</v>
      </c>
      <c r="J64" s="10">
        <v>0</v>
      </c>
      <c r="K64" s="10">
        <f t="shared" si="1"/>
        <v>0</v>
      </c>
      <c r="L64" s="2" t="s">
        <v>46</v>
      </c>
    </row>
    <row r="65" spans="1:12">
      <c r="A65" s="5" t="s">
        <v>120</v>
      </c>
      <c r="B65" s="5" t="s">
        <v>110</v>
      </c>
      <c r="C65" s="5" t="s">
        <v>48</v>
      </c>
      <c r="D65" s="6" t="str">
        <f>VLOOKUP(C65, 'Property Portfolio Master'!$A$4:$B$13, 2, FALSE)</f>
        <v>Brigade Tech Gardens - Bay 14</v>
      </c>
      <c r="E65" s="6" t="str">
        <f>VLOOKUP(C65, 'Property Portfolio Master'!$A$4:$C$13, 3, FALSE)</f>
        <v>Bengaluru (Whitefield)</v>
      </c>
      <c r="F65" s="6" t="s">
        <v>57</v>
      </c>
      <c r="G65" s="6" t="s">
        <v>61</v>
      </c>
      <c r="H65" s="5" t="s">
        <v>36</v>
      </c>
      <c r="I65" s="11">
        <v>0</v>
      </c>
      <c r="J65" s="11">
        <v>11906</v>
      </c>
      <c r="K65" s="11">
        <f t="shared" si="1"/>
        <v>-11906</v>
      </c>
      <c r="L65" s="5" t="s">
        <v>59</v>
      </c>
    </row>
    <row r="66" spans="1:12">
      <c r="A66" s="2" t="s">
        <v>121</v>
      </c>
      <c r="B66" s="2" t="s">
        <v>110</v>
      </c>
      <c r="C66" s="2" t="s">
        <v>48</v>
      </c>
      <c r="D66" s="3" t="str">
        <f>VLOOKUP(C66, 'Property Portfolio Master'!$A$4:$B$13, 2, FALSE)</f>
        <v>Brigade Tech Gardens - Bay 14</v>
      </c>
      <c r="E66" s="3" t="str">
        <f>VLOOKUP(C66, 'Property Portfolio Master'!$A$4:$C$13, 3, FALSE)</f>
        <v>Bengaluru (Whitefield)</v>
      </c>
      <c r="F66" s="3" t="s">
        <v>57</v>
      </c>
      <c r="G66" s="3" t="s">
        <v>61</v>
      </c>
      <c r="H66" s="2" t="s">
        <v>55</v>
      </c>
      <c r="I66" s="10">
        <v>0</v>
      </c>
      <c r="J66" s="10">
        <v>25738</v>
      </c>
      <c r="K66" s="10">
        <f t="shared" ref="K66:K97" si="2">I66-J66</f>
        <v>-25738</v>
      </c>
      <c r="L66" s="2" t="s">
        <v>59</v>
      </c>
    </row>
    <row r="67" spans="1:12">
      <c r="A67" s="5" t="s">
        <v>122</v>
      </c>
      <c r="B67" s="5" t="s">
        <v>123</v>
      </c>
      <c r="C67" s="5" t="s">
        <v>29</v>
      </c>
      <c r="D67" s="6" t="str">
        <f>VLOOKUP(C67, 'Property Portfolio Master'!$A$4:$B$13, 2, FALSE)</f>
        <v>DLF Crest - Flat 402</v>
      </c>
      <c r="E67" s="6" t="str">
        <f>VLOOKUP(C67, 'Property Portfolio Master'!$A$4:$C$13, 3, FALSE)</f>
        <v>Gurugram (Delhi NCR)</v>
      </c>
      <c r="F67" s="6" t="s">
        <v>30</v>
      </c>
      <c r="G67" s="6" t="s">
        <v>31</v>
      </c>
      <c r="H67" s="5" t="s">
        <v>41</v>
      </c>
      <c r="I67" s="11">
        <v>85000</v>
      </c>
      <c r="J67" s="11">
        <v>0</v>
      </c>
      <c r="K67" s="11">
        <f t="shared" si="2"/>
        <v>85000</v>
      </c>
      <c r="L67" s="5" t="s">
        <v>33</v>
      </c>
    </row>
    <row r="68" spans="1:12">
      <c r="A68" s="2" t="s">
        <v>124</v>
      </c>
      <c r="B68" s="2" t="s">
        <v>123</v>
      </c>
      <c r="C68" s="2" t="s">
        <v>35</v>
      </c>
      <c r="D68" s="3" t="str">
        <f>VLOOKUP(C68, 'Property Portfolio Master'!$A$4:$B$13, 2, FALSE)</f>
        <v>Prestige Shantiniketan - Tower B</v>
      </c>
      <c r="E68" s="3" t="str">
        <f>VLOOKUP(C68, 'Property Portfolio Master'!$A$4:$C$13, 3, FALSE)</f>
        <v>Bengaluru</v>
      </c>
      <c r="F68" s="3" t="s">
        <v>30</v>
      </c>
      <c r="G68" s="3" t="s">
        <v>31</v>
      </c>
      <c r="H68" s="2" t="s">
        <v>41</v>
      </c>
      <c r="I68" s="10">
        <v>48000</v>
      </c>
      <c r="J68" s="10">
        <v>0</v>
      </c>
      <c r="K68" s="10">
        <f t="shared" si="2"/>
        <v>48000</v>
      </c>
      <c r="L68" s="2" t="s">
        <v>33</v>
      </c>
    </row>
    <row r="69" spans="1:12">
      <c r="A69" s="5" t="s">
        <v>125</v>
      </c>
      <c r="B69" s="5" t="s">
        <v>123</v>
      </c>
      <c r="C69" s="5" t="s">
        <v>38</v>
      </c>
      <c r="D69" s="6" t="str">
        <f>VLOOKUP(C69, 'Property Portfolio Master'!$A$4:$B$13, 2, FALSE)</f>
        <v>Hiranandani Gardens - Cypress 12</v>
      </c>
      <c r="E69" s="6" t="str">
        <f>VLOOKUP(C69, 'Property Portfolio Master'!$A$4:$C$13, 3, FALSE)</f>
        <v>Mumbai (Powai)</v>
      </c>
      <c r="F69" s="6" t="s">
        <v>30</v>
      </c>
      <c r="G69" s="6" t="s">
        <v>31</v>
      </c>
      <c r="H69" s="5" t="s">
        <v>32</v>
      </c>
      <c r="I69" s="11">
        <v>92000</v>
      </c>
      <c r="J69" s="11">
        <v>0</v>
      </c>
      <c r="K69" s="11">
        <f t="shared" si="2"/>
        <v>92000</v>
      </c>
      <c r="L69" s="5" t="s">
        <v>33</v>
      </c>
    </row>
    <row r="70" spans="1:12">
      <c r="A70" s="2" t="s">
        <v>126</v>
      </c>
      <c r="B70" s="2" t="s">
        <v>123</v>
      </c>
      <c r="C70" s="2" t="s">
        <v>40</v>
      </c>
      <c r="D70" s="3" t="str">
        <f>VLOOKUP(C70, 'Property Portfolio Master'!$A$4:$B$13, 2, FALSE)</f>
        <v>Cybercity Tech Park - Office 305</v>
      </c>
      <c r="E70" s="3" t="str">
        <f>VLOOKUP(C70, 'Property Portfolio Master'!$A$4:$C$13, 3, FALSE)</f>
        <v>Hyderabad (HITEC)</v>
      </c>
      <c r="F70" s="3" t="s">
        <v>30</v>
      </c>
      <c r="G70" s="3" t="s">
        <v>31</v>
      </c>
      <c r="H70" s="2" t="s">
        <v>36</v>
      </c>
      <c r="I70" s="10">
        <v>210000</v>
      </c>
      <c r="J70" s="10">
        <v>0</v>
      </c>
      <c r="K70" s="10">
        <f t="shared" si="2"/>
        <v>210000</v>
      </c>
      <c r="L70" s="2" t="s">
        <v>33</v>
      </c>
    </row>
    <row r="71" spans="1:12">
      <c r="A71" s="5" t="s">
        <v>127</v>
      </c>
      <c r="B71" s="5" t="s">
        <v>123</v>
      </c>
      <c r="C71" s="5" t="s">
        <v>43</v>
      </c>
      <c r="D71" s="6" t="str">
        <f>VLOOKUP(C71, 'Property Portfolio Master'!$A$4:$B$13, 2, FALSE)</f>
        <v>Amanora Park Town - Tower 8</v>
      </c>
      <c r="E71" s="6" t="str">
        <f>VLOOKUP(C71, 'Property Portfolio Master'!$A$4:$C$13, 3, FALSE)</f>
        <v>Pune (Hadapsar)</v>
      </c>
      <c r="F71" s="6" t="s">
        <v>30</v>
      </c>
      <c r="G71" s="6" t="s">
        <v>31</v>
      </c>
      <c r="H71" s="5" t="s">
        <v>55</v>
      </c>
      <c r="I71" s="11">
        <v>55000</v>
      </c>
      <c r="J71" s="11">
        <v>0</v>
      </c>
      <c r="K71" s="11">
        <f t="shared" si="2"/>
        <v>55000</v>
      </c>
      <c r="L71" s="5" t="s">
        <v>33</v>
      </c>
    </row>
    <row r="72" spans="1:12">
      <c r="A72" s="2" t="s">
        <v>128</v>
      </c>
      <c r="B72" s="2" t="s">
        <v>123</v>
      </c>
      <c r="C72" s="2" t="s">
        <v>45</v>
      </c>
      <c r="D72" s="3" t="str">
        <f>VLOOKUP(C72, 'Property Portfolio Master'!$A$4:$B$13, 2, FALSE)</f>
        <v>Godrej Garden City - Phase 2</v>
      </c>
      <c r="E72" s="3" t="str">
        <f>VLOOKUP(C72, 'Property Portfolio Master'!$A$4:$C$13, 3, FALSE)</f>
        <v>Ahmedabad</v>
      </c>
      <c r="F72" s="3" t="s">
        <v>30</v>
      </c>
      <c r="G72" s="3" t="s">
        <v>31</v>
      </c>
      <c r="H72" s="2" t="s">
        <v>32</v>
      </c>
      <c r="I72" s="10">
        <v>0</v>
      </c>
      <c r="J72" s="10">
        <v>0</v>
      </c>
      <c r="K72" s="10">
        <f t="shared" si="2"/>
        <v>0</v>
      </c>
      <c r="L72" s="2" t="s">
        <v>46</v>
      </c>
    </row>
    <row r="73" spans="1:12">
      <c r="A73" s="5" t="s">
        <v>129</v>
      </c>
      <c r="B73" s="5" t="s">
        <v>123</v>
      </c>
      <c r="C73" s="5" t="s">
        <v>48</v>
      </c>
      <c r="D73" s="6" t="str">
        <f>VLOOKUP(C73, 'Property Portfolio Master'!$A$4:$B$13, 2, FALSE)</f>
        <v>Brigade Tech Gardens - Bay 14</v>
      </c>
      <c r="E73" s="6" t="str">
        <f>VLOOKUP(C73, 'Property Portfolio Master'!$A$4:$C$13, 3, FALSE)</f>
        <v>Bengaluru (Whitefield)</v>
      </c>
      <c r="F73" s="6" t="s">
        <v>30</v>
      </c>
      <c r="G73" s="6" t="s">
        <v>31</v>
      </c>
      <c r="H73" s="5" t="s">
        <v>32</v>
      </c>
      <c r="I73" s="11">
        <v>145000</v>
      </c>
      <c r="J73" s="11">
        <v>0</v>
      </c>
      <c r="K73" s="11">
        <f t="shared" si="2"/>
        <v>145000</v>
      </c>
      <c r="L73" s="5" t="s">
        <v>33</v>
      </c>
    </row>
    <row r="74" spans="1:12">
      <c r="A74" s="2" t="s">
        <v>130</v>
      </c>
      <c r="B74" s="2" t="s">
        <v>123</v>
      </c>
      <c r="C74" s="2" t="s">
        <v>50</v>
      </c>
      <c r="D74" s="3" t="str">
        <f>VLOOKUP(C74, 'Property Portfolio Master'!$A$4:$B$13, 2, FALSE)</f>
        <v>Emaar Palm Heights - Flat 1101</v>
      </c>
      <c r="E74" s="3" t="str">
        <f>VLOOKUP(C74, 'Property Portfolio Master'!$A$4:$C$13, 3, FALSE)</f>
        <v>Gurugram</v>
      </c>
      <c r="F74" s="3" t="s">
        <v>30</v>
      </c>
      <c r="G74" s="3" t="s">
        <v>31</v>
      </c>
      <c r="H74" s="2" t="s">
        <v>41</v>
      </c>
      <c r="I74" s="10">
        <v>62000</v>
      </c>
      <c r="J74" s="10">
        <v>0</v>
      </c>
      <c r="K74" s="10">
        <f t="shared" si="2"/>
        <v>62000</v>
      </c>
      <c r="L74" s="2" t="s">
        <v>33</v>
      </c>
    </row>
    <row r="75" spans="1:12">
      <c r="A75" s="5" t="s">
        <v>131</v>
      </c>
      <c r="B75" s="5" t="s">
        <v>123</v>
      </c>
      <c r="C75" s="5" t="s">
        <v>52</v>
      </c>
      <c r="D75" s="6" t="str">
        <f>VLOOKUP(C75, 'Property Portfolio Master'!$A$4:$B$13, 2, FALSE)</f>
        <v>Sobha Silicon Oasis - Wing C</v>
      </c>
      <c r="E75" s="6" t="str">
        <f>VLOOKUP(C75, 'Property Portfolio Master'!$A$4:$C$13, 3, FALSE)</f>
        <v>Bengaluru (Electronic City)</v>
      </c>
      <c r="F75" s="6" t="s">
        <v>30</v>
      </c>
      <c r="G75" s="6" t="s">
        <v>31</v>
      </c>
      <c r="H75" s="5" t="s">
        <v>55</v>
      </c>
      <c r="I75" s="11">
        <v>42000</v>
      </c>
      <c r="J75" s="11">
        <v>0</v>
      </c>
      <c r="K75" s="11">
        <f t="shared" si="2"/>
        <v>42000</v>
      </c>
      <c r="L75" s="5" t="s">
        <v>33</v>
      </c>
    </row>
    <row r="76" spans="1:12">
      <c r="A76" s="2" t="s">
        <v>132</v>
      </c>
      <c r="B76" s="2" t="s">
        <v>123</v>
      </c>
      <c r="C76" s="2" t="s">
        <v>54</v>
      </c>
      <c r="D76" s="3" t="str">
        <f>VLOOKUP(C76, 'Property Portfolio Master'!$A$4:$B$13, 2, FALSE)</f>
        <v>Lodha Palava Lakeshore - B-204</v>
      </c>
      <c r="E76" s="3" t="str">
        <f>VLOOKUP(C76, 'Property Portfolio Master'!$A$4:$C$13, 3, FALSE)</f>
        <v>Mumbai (Thane)</v>
      </c>
      <c r="F76" s="3" t="s">
        <v>30</v>
      </c>
      <c r="G76" s="3" t="s">
        <v>31</v>
      </c>
      <c r="H76" s="2" t="s">
        <v>36</v>
      </c>
      <c r="I76" s="10">
        <v>0</v>
      </c>
      <c r="J76" s="10">
        <v>0</v>
      </c>
      <c r="K76" s="10">
        <f t="shared" si="2"/>
        <v>0</v>
      </c>
      <c r="L76" s="2" t="s">
        <v>46</v>
      </c>
    </row>
    <row r="77" spans="1:12">
      <c r="A77" s="5" t="s">
        <v>133</v>
      </c>
      <c r="B77" s="5" t="s">
        <v>123</v>
      </c>
      <c r="C77" s="5" t="s">
        <v>45</v>
      </c>
      <c r="D77" s="6" t="str">
        <f>VLOOKUP(C77, 'Property Portfolio Master'!$A$4:$B$13, 2, FALSE)</f>
        <v>Godrej Garden City - Phase 2</v>
      </c>
      <c r="E77" s="6" t="str">
        <f>VLOOKUP(C77, 'Property Portfolio Master'!$A$4:$C$13, 3, FALSE)</f>
        <v>Ahmedabad</v>
      </c>
      <c r="F77" s="6" t="s">
        <v>57</v>
      </c>
      <c r="G77" s="6" t="s">
        <v>61</v>
      </c>
      <c r="H77" s="5" t="s">
        <v>36</v>
      </c>
      <c r="I77" s="11">
        <v>0</v>
      </c>
      <c r="J77" s="11">
        <v>19391</v>
      </c>
      <c r="K77" s="11">
        <f t="shared" si="2"/>
        <v>-19391</v>
      </c>
      <c r="L77" s="5" t="s">
        <v>59</v>
      </c>
    </row>
    <row r="78" spans="1:12">
      <c r="A78" s="2" t="s">
        <v>134</v>
      </c>
      <c r="B78" s="2" t="s">
        <v>123</v>
      </c>
      <c r="C78" s="2" t="s">
        <v>45</v>
      </c>
      <c r="D78" s="3" t="str">
        <f>VLOOKUP(C78, 'Property Portfolio Master'!$A$4:$B$13, 2, FALSE)</f>
        <v>Godrej Garden City - Phase 2</v>
      </c>
      <c r="E78" s="3" t="str">
        <f>VLOOKUP(C78, 'Property Portfolio Master'!$A$4:$C$13, 3, FALSE)</f>
        <v>Ahmedabad</v>
      </c>
      <c r="F78" s="3" t="s">
        <v>57</v>
      </c>
      <c r="G78" s="3" t="s">
        <v>58</v>
      </c>
      <c r="H78" s="2" t="s">
        <v>32</v>
      </c>
      <c r="I78" s="10">
        <v>0</v>
      </c>
      <c r="J78" s="10">
        <v>6784</v>
      </c>
      <c r="K78" s="10">
        <f t="shared" si="2"/>
        <v>-6784</v>
      </c>
      <c r="L78" s="2" t="s">
        <v>59</v>
      </c>
    </row>
    <row r="79" spans="1:12">
      <c r="A79" s="5" t="s">
        <v>135</v>
      </c>
      <c r="B79" s="5" t="s">
        <v>123</v>
      </c>
      <c r="C79" s="5" t="s">
        <v>50</v>
      </c>
      <c r="D79" s="6" t="str">
        <f>VLOOKUP(C79, 'Property Portfolio Master'!$A$4:$B$13, 2, FALSE)</f>
        <v>Emaar Palm Heights - Flat 1101</v>
      </c>
      <c r="E79" s="6" t="str">
        <f>VLOOKUP(C79, 'Property Portfolio Master'!$A$4:$C$13, 3, FALSE)</f>
        <v>Gurugram</v>
      </c>
      <c r="F79" s="6" t="s">
        <v>57</v>
      </c>
      <c r="G79" s="6" t="s">
        <v>91</v>
      </c>
      <c r="H79" s="5" t="s">
        <v>41</v>
      </c>
      <c r="I79" s="11">
        <v>0</v>
      </c>
      <c r="J79" s="11">
        <v>16543</v>
      </c>
      <c r="K79" s="11">
        <f t="shared" si="2"/>
        <v>-16543</v>
      </c>
      <c r="L79" s="5" t="s">
        <v>59</v>
      </c>
    </row>
    <row r="80" spans="1:12">
      <c r="A80" s="2" t="s">
        <v>136</v>
      </c>
      <c r="B80" s="2" t="s">
        <v>137</v>
      </c>
      <c r="C80" s="2" t="s">
        <v>29</v>
      </c>
      <c r="D80" s="3" t="str">
        <f>VLOOKUP(C80, 'Property Portfolio Master'!$A$4:$B$13, 2, FALSE)</f>
        <v>DLF Crest - Flat 402</v>
      </c>
      <c r="E80" s="3" t="str">
        <f>VLOOKUP(C80, 'Property Portfolio Master'!$A$4:$C$13, 3, FALSE)</f>
        <v>Gurugram (Delhi NCR)</v>
      </c>
      <c r="F80" s="3" t="s">
        <v>30</v>
      </c>
      <c r="G80" s="3" t="s">
        <v>31</v>
      </c>
      <c r="H80" s="2" t="s">
        <v>41</v>
      </c>
      <c r="I80" s="10">
        <v>85000</v>
      </c>
      <c r="J80" s="10">
        <v>0</v>
      </c>
      <c r="K80" s="10">
        <f t="shared" si="2"/>
        <v>85000</v>
      </c>
      <c r="L80" s="2" t="s">
        <v>33</v>
      </c>
    </row>
    <row r="81" spans="1:12">
      <c r="A81" s="5" t="s">
        <v>138</v>
      </c>
      <c r="B81" s="5" t="s">
        <v>137</v>
      </c>
      <c r="C81" s="5" t="s">
        <v>35</v>
      </c>
      <c r="D81" s="6" t="str">
        <f>VLOOKUP(C81, 'Property Portfolio Master'!$A$4:$B$13, 2, FALSE)</f>
        <v>Prestige Shantiniketan - Tower B</v>
      </c>
      <c r="E81" s="6" t="str">
        <f>VLOOKUP(C81, 'Property Portfolio Master'!$A$4:$C$13, 3, FALSE)</f>
        <v>Bengaluru</v>
      </c>
      <c r="F81" s="6" t="s">
        <v>30</v>
      </c>
      <c r="G81" s="6" t="s">
        <v>31</v>
      </c>
      <c r="H81" s="5" t="s">
        <v>36</v>
      </c>
      <c r="I81" s="11">
        <v>48000</v>
      </c>
      <c r="J81" s="11">
        <v>0</v>
      </c>
      <c r="K81" s="11">
        <f t="shared" si="2"/>
        <v>48000</v>
      </c>
      <c r="L81" s="5" t="s">
        <v>33</v>
      </c>
    </row>
    <row r="82" spans="1:12">
      <c r="A82" s="2" t="s">
        <v>139</v>
      </c>
      <c r="B82" s="2" t="s">
        <v>137</v>
      </c>
      <c r="C82" s="2" t="s">
        <v>38</v>
      </c>
      <c r="D82" s="3" t="str">
        <f>VLOOKUP(C82, 'Property Portfolio Master'!$A$4:$B$13, 2, FALSE)</f>
        <v>Hiranandani Gardens - Cypress 12</v>
      </c>
      <c r="E82" s="3" t="str">
        <f>VLOOKUP(C82, 'Property Portfolio Master'!$A$4:$C$13, 3, FALSE)</f>
        <v>Mumbai (Powai)</v>
      </c>
      <c r="F82" s="3" t="s">
        <v>30</v>
      </c>
      <c r="G82" s="3" t="s">
        <v>31</v>
      </c>
      <c r="H82" s="2" t="s">
        <v>55</v>
      </c>
      <c r="I82" s="10">
        <v>92000</v>
      </c>
      <c r="J82" s="10">
        <v>0</v>
      </c>
      <c r="K82" s="10">
        <f t="shared" si="2"/>
        <v>92000</v>
      </c>
      <c r="L82" s="2" t="s">
        <v>33</v>
      </c>
    </row>
    <row r="83" spans="1:12">
      <c r="A83" s="5" t="s">
        <v>140</v>
      </c>
      <c r="B83" s="5" t="s">
        <v>137</v>
      </c>
      <c r="C83" s="5" t="s">
        <v>40</v>
      </c>
      <c r="D83" s="6" t="str">
        <f>VLOOKUP(C83, 'Property Portfolio Master'!$A$4:$B$13, 2, FALSE)</f>
        <v>Cybercity Tech Park - Office 305</v>
      </c>
      <c r="E83" s="6" t="str">
        <f>VLOOKUP(C83, 'Property Portfolio Master'!$A$4:$C$13, 3, FALSE)</f>
        <v>Hyderabad (HITEC)</v>
      </c>
      <c r="F83" s="6" t="s">
        <v>30</v>
      </c>
      <c r="G83" s="6" t="s">
        <v>31</v>
      </c>
      <c r="H83" s="5" t="s">
        <v>55</v>
      </c>
      <c r="I83" s="11">
        <v>210000</v>
      </c>
      <c r="J83" s="11">
        <v>0</v>
      </c>
      <c r="K83" s="11">
        <f t="shared" si="2"/>
        <v>210000</v>
      </c>
      <c r="L83" s="5" t="s">
        <v>33</v>
      </c>
    </row>
    <row r="84" spans="1:12">
      <c r="A84" s="2" t="s">
        <v>141</v>
      </c>
      <c r="B84" s="2" t="s">
        <v>137</v>
      </c>
      <c r="C84" s="2" t="s">
        <v>43</v>
      </c>
      <c r="D84" s="3" t="str">
        <f>VLOOKUP(C84, 'Property Portfolio Master'!$A$4:$B$13, 2, FALSE)</f>
        <v>Amanora Park Town - Tower 8</v>
      </c>
      <c r="E84" s="3" t="str">
        <f>VLOOKUP(C84, 'Property Portfolio Master'!$A$4:$C$13, 3, FALSE)</f>
        <v>Pune (Hadapsar)</v>
      </c>
      <c r="F84" s="3" t="s">
        <v>30</v>
      </c>
      <c r="G84" s="3" t="s">
        <v>31</v>
      </c>
      <c r="H84" s="2" t="s">
        <v>32</v>
      </c>
      <c r="I84" s="10">
        <v>55000</v>
      </c>
      <c r="J84" s="10">
        <v>0</v>
      </c>
      <c r="K84" s="10">
        <f t="shared" si="2"/>
        <v>55000</v>
      </c>
      <c r="L84" s="2" t="s">
        <v>33</v>
      </c>
    </row>
    <row r="85" spans="1:12">
      <c r="A85" s="5" t="s">
        <v>142</v>
      </c>
      <c r="B85" s="5" t="s">
        <v>137</v>
      </c>
      <c r="C85" s="5" t="s">
        <v>45</v>
      </c>
      <c r="D85" s="6" t="str">
        <f>VLOOKUP(C85, 'Property Portfolio Master'!$A$4:$B$13, 2, FALSE)</f>
        <v>Godrej Garden City - Phase 2</v>
      </c>
      <c r="E85" s="6" t="str">
        <f>VLOOKUP(C85, 'Property Portfolio Master'!$A$4:$C$13, 3, FALSE)</f>
        <v>Ahmedabad</v>
      </c>
      <c r="F85" s="6" t="s">
        <v>30</v>
      </c>
      <c r="G85" s="6" t="s">
        <v>31</v>
      </c>
      <c r="H85" s="5" t="s">
        <v>55</v>
      </c>
      <c r="I85" s="11">
        <v>0</v>
      </c>
      <c r="J85" s="11">
        <v>0</v>
      </c>
      <c r="K85" s="11">
        <f t="shared" si="2"/>
        <v>0</v>
      </c>
      <c r="L85" s="5" t="s">
        <v>46</v>
      </c>
    </row>
    <row r="86" spans="1:12">
      <c r="A86" s="2" t="s">
        <v>143</v>
      </c>
      <c r="B86" s="2" t="s">
        <v>137</v>
      </c>
      <c r="C86" s="2" t="s">
        <v>48</v>
      </c>
      <c r="D86" s="3" t="str">
        <f>VLOOKUP(C86, 'Property Portfolio Master'!$A$4:$B$13, 2, FALSE)</f>
        <v>Brigade Tech Gardens - Bay 14</v>
      </c>
      <c r="E86" s="3" t="str">
        <f>VLOOKUP(C86, 'Property Portfolio Master'!$A$4:$C$13, 3, FALSE)</f>
        <v>Bengaluru (Whitefield)</v>
      </c>
      <c r="F86" s="3" t="s">
        <v>30</v>
      </c>
      <c r="G86" s="3" t="s">
        <v>31</v>
      </c>
      <c r="H86" s="2" t="s">
        <v>41</v>
      </c>
      <c r="I86" s="10">
        <v>145000</v>
      </c>
      <c r="J86" s="10">
        <v>0</v>
      </c>
      <c r="K86" s="10">
        <f t="shared" si="2"/>
        <v>145000</v>
      </c>
      <c r="L86" s="2" t="s">
        <v>33</v>
      </c>
    </row>
    <row r="87" spans="1:12">
      <c r="A87" s="5" t="s">
        <v>144</v>
      </c>
      <c r="B87" s="5" t="s">
        <v>137</v>
      </c>
      <c r="C87" s="5" t="s">
        <v>50</v>
      </c>
      <c r="D87" s="6" t="str">
        <f>VLOOKUP(C87, 'Property Portfolio Master'!$A$4:$B$13, 2, FALSE)</f>
        <v>Emaar Palm Heights - Flat 1101</v>
      </c>
      <c r="E87" s="6" t="str">
        <f>VLOOKUP(C87, 'Property Portfolio Master'!$A$4:$C$13, 3, FALSE)</f>
        <v>Gurugram</v>
      </c>
      <c r="F87" s="6" t="s">
        <v>30</v>
      </c>
      <c r="G87" s="6" t="s">
        <v>31</v>
      </c>
      <c r="H87" s="5" t="s">
        <v>32</v>
      </c>
      <c r="I87" s="11">
        <v>62000</v>
      </c>
      <c r="J87" s="11">
        <v>0</v>
      </c>
      <c r="K87" s="11">
        <f t="shared" si="2"/>
        <v>62000</v>
      </c>
      <c r="L87" s="5" t="s">
        <v>33</v>
      </c>
    </row>
    <row r="88" spans="1:12">
      <c r="A88" s="2" t="s">
        <v>145</v>
      </c>
      <c r="B88" s="2" t="s">
        <v>137</v>
      </c>
      <c r="C88" s="2" t="s">
        <v>52</v>
      </c>
      <c r="D88" s="3" t="str">
        <f>VLOOKUP(C88, 'Property Portfolio Master'!$A$4:$B$13, 2, FALSE)</f>
        <v>Sobha Silicon Oasis - Wing C</v>
      </c>
      <c r="E88" s="3" t="str">
        <f>VLOOKUP(C88, 'Property Portfolio Master'!$A$4:$C$13, 3, FALSE)</f>
        <v>Bengaluru (Electronic City)</v>
      </c>
      <c r="F88" s="3" t="s">
        <v>30</v>
      </c>
      <c r="G88" s="3" t="s">
        <v>31</v>
      </c>
      <c r="H88" s="2" t="s">
        <v>36</v>
      </c>
      <c r="I88" s="10">
        <v>42000</v>
      </c>
      <c r="J88" s="10">
        <v>0</v>
      </c>
      <c r="K88" s="10">
        <f t="shared" si="2"/>
        <v>42000</v>
      </c>
      <c r="L88" s="2" t="s">
        <v>33</v>
      </c>
    </row>
    <row r="89" spans="1:12">
      <c r="A89" s="5" t="s">
        <v>146</v>
      </c>
      <c r="B89" s="5" t="s">
        <v>137</v>
      </c>
      <c r="C89" s="5" t="s">
        <v>54</v>
      </c>
      <c r="D89" s="6" t="str">
        <f>VLOOKUP(C89, 'Property Portfolio Master'!$A$4:$B$13, 2, FALSE)</f>
        <v>Lodha Palava Lakeshore - B-204</v>
      </c>
      <c r="E89" s="6" t="str">
        <f>VLOOKUP(C89, 'Property Portfolio Master'!$A$4:$C$13, 3, FALSE)</f>
        <v>Mumbai (Thane)</v>
      </c>
      <c r="F89" s="6" t="s">
        <v>30</v>
      </c>
      <c r="G89" s="6" t="s">
        <v>31</v>
      </c>
      <c r="H89" s="5" t="s">
        <v>36</v>
      </c>
      <c r="I89" s="11">
        <v>0</v>
      </c>
      <c r="J89" s="11">
        <v>0</v>
      </c>
      <c r="K89" s="11">
        <f t="shared" si="2"/>
        <v>0</v>
      </c>
      <c r="L89" s="5" t="s">
        <v>46</v>
      </c>
    </row>
    <row r="90" spans="1:12">
      <c r="A90" s="2" t="s">
        <v>147</v>
      </c>
      <c r="B90" s="2" t="s">
        <v>137</v>
      </c>
      <c r="C90" s="2" t="s">
        <v>52</v>
      </c>
      <c r="D90" s="3" t="str">
        <f>VLOOKUP(C90, 'Property Portfolio Master'!$A$4:$B$13, 2, FALSE)</f>
        <v>Sobha Silicon Oasis - Wing C</v>
      </c>
      <c r="E90" s="3" t="str">
        <f>VLOOKUP(C90, 'Property Portfolio Master'!$A$4:$C$13, 3, FALSE)</f>
        <v>Bengaluru (Electronic City)</v>
      </c>
      <c r="F90" s="3" t="s">
        <v>57</v>
      </c>
      <c r="G90" s="3" t="s">
        <v>75</v>
      </c>
      <c r="H90" s="2" t="s">
        <v>41</v>
      </c>
      <c r="I90" s="10">
        <v>0</v>
      </c>
      <c r="J90" s="10">
        <v>26093</v>
      </c>
      <c r="K90" s="10">
        <f t="shared" si="2"/>
        <v>-26093</v>
      </c>
      <c r="L90" s="2" t="s">
        <v>59</v>
      </c>
    </row>
    <row r="91" spans="1:12">
      <c r="A91" s="5" t="s">
        <v>148</v>
      </c>
      <c r="B91" s="5" t="s">
        <v>137</v>
      </c>
      <c r="C91" s="5" t="s">
        <v>48</v>
      </c>
      <c r="D91" s="6" t="str">
        <f>VLOOKUP(C91, 'Property Portfolio Master'!$A$4:$B$13, 2, FALSE)</f>
        <v>Brigade Tech Gardens - Bay 14</v>
      </c>
      <c r="E91" s="6" t="str">
        <f>VLOOKUP(C91, 'Property Portfolio Master'!$A$4:$C$13, 3, FALSE)</f>
        <v>Bengaluru (Whitefield)</v>
      </c>
      <c r="F91" s="6" t="s">
        <v>57</v>
      </c>
      <c r="G91" s="6" t="s">
        <v>75</v>
      </c>
      <c r="H91" s="5" t="s">
        <v>32</v>
      </c>
      <c r="I91" s="11">
        <v>0</v>
      </c>
      <c r="J91" s="11">
        <v>7666</v>
      </c>
      <c r="K91" s="11">
        <f t="shared" si="2"/>
        <v>-7666</v>
      </c>
      <c r="L91" s="5" t="s">
        <v>59</v>
      </c>
    </row>
    <row r="92" spans="1:12">
      <c r="A92" s="2" t="s">
        <v>149</v>
      </c>
      <c r="B92" s="2" t="s">
        <v>137</v>
      </c>
      <c r="C92" s="2" t="s">
        <v>43</v>
      </c>
      <c r="D92" s="3" t="str">
        <f>VLOOKUP(C92, 'Property Portfolio Master'!$A$4:$B$13, 2, FALSE)</f>
        <v>Amanora Park Town - Tower 8</v>
      </c>
      <c r="E92" s="3" t="str">
        <f>VLOOKUP(C92, 'Property Portfolio Master'!$A$4:$C$13, 3, FALSE)</f>
        <v>Pune (Hadapsar)</v>
      </c>
      <c r="F92" s="3" t="s">
        <v>57</v>
      </c>
      <c r="G92" s="3" t="s">
        <v>61</v>
      </c>
      <c r="H92" s="2" t="s">
        <v>32</v>
      </c>
      <c r="I92" s="10">
        <v>0</v>
      </c>
      <c r="J92" s="10">
        <v>13545</v>
      </c>
      <c r="K92" s="10">
        <f t="shared" si="2"/>
        <v>-13545</v>
      </c>
      <c r="L92" s="2" t="s">
        <v>59</v>
      </c>
    </row>
    <row r="93" spans="1:12">
      <c r="A93" s="5" t="s">
        <v>150</v>
      </c>
      <c r="B93" s="5" t="s">
        <v>137</v>
      </c>
      <c r="C93" s="5" t="s">
        <v>43</v>
      </c>
      <c r="D93" s="6" t="str">
        <f>VLOOKUP(C93, 'Property Portfolio Master'!$A$4:$B$13, 2, FALSE)</f>
        <v>Amanora Park Town - Tower 8</v>
      </c>
      <c r="E93" s="6" t="str">
        <f>VLOOKUP(C93, 'Property Portfolio Master'!$A$4:$C$13, 3, FALSE)</f>
        <v>Pune (Hadapsar)</v>
      </c>
      <c r="F93" s="6" t="s">
        <v>57</v>
      </c>
      <c r="G93" s="6" t="s">
        <v>58</v>
      </c>
      <c r="H93" s="5" t="s">
        <v>32</v>
      </c>
      <c r="I93" s="11">
        <v>0</v>
      </c>
      <c r="J93" s="11">
        <v>8794</v>
      </c>
      <c r="K93" s="11">
        <f t="shared" si="2"/>
        <v>-8794</v>
      </c>
      <c r="L93" s="5" t="s">
        <v>59</v>
      </c>
    </row>
    <row r="94" spans="1:12">
      <c r="A94" s="2" t="s">
        <v>151</v>
      </c>
      <c r="B94" s="2" t="s">
        <v>152</v>
      </c>
      <c r="C94" s="2" t="s">
        <v>29</v>
      </c>
      <c r="D94" s="3" t="str">
        <f>VLOOKUP(C94, 'Property Portfolio Master'!$A$4:$B$13, 2, FALSE)</f>
        <v>DLF Crest - Flat 402</v>
      </c>
      <c r="E94" s="3" t="str">
        <f>VLOOKUP(C94, 'Property Portfolio Master'!$A$4:$C$13, 3, FALSE)</f>
        <v>Gurugram (Delhi NCR)</v>
      </c>
      <c r="F94" s="3" t="s">
        <v>30</v>
      </c>
      <c r="G94" s="3" t="s">
        <v>31</v>
      </c>
      <c r="H94" s="2" t="s">
        <v>32</v>
      </c>
      <c r="I94" s="10">
        <v>85000</v>
      </c>
      <c r="J94" s="10">
        <v>0</v>
      </c>
      <c r="K94" s="10">
        <f t="shared" si="2"/>
        <v>85000</v>
      </c>
      <c r="L94" s="2" t="s">
        <v>33</v>
      </c>
    </row>
    <row r="95" spans="1:12">
      <c r="A95" s="5" t="s">
        <v>153</v>
      </c>
      <c r="B95" s="5" t="s">
        <v>152</v>
      </c>
      <c r="C95" s="5" t="s">
        <v>35</v>
      </c>
      <c r="D95" s="6" t="str">
        <f>VLOOKUP(C95, 'Property Portfolio Master'!$A$4:$B$13, 2, FALSE)</f>
        <v>Prestige Shantiniketan - Tower B</v>
      </c>
      <c r="E95" s="6" t="str">
        <f>VLOOKUP(C95, 'Property Portfolio Master'!$A$4:$C$13, 3, FALSE)</f>
        <v>Bengaluru</v>
      </c>
      <c r="F95" s="6" t="s">
        <v>30</v>
      </c>
      <c r="G95" s="6" t="s">
        <v>31</v>
      </c>
      <c r="H95" s="5" t="s">
        <v>36</v>
      </c>
      <c r="I95" s="11">
        <v>48000</v>
      </c>
      <c r="J95" s="11">
        <v>0</v>
      </c>
      <c r="K95" s="11">
        <f t="shared" si="2"/>
        <v>48000</v>
      </c>
      <c r="L95" s="5" t="s">
        <v>33</v>
      </c>
    </row>
    <row r="96" spans="1:12">
      <c r="A96" s="2" t="s">
        <v>154</v>
      </c>
      <c r="B96" s="2" t="s">
        <v>152</v>
      </c>
      <c r="C96" s="2" t="s">
        <v>38</v>
      </c>
      <c r="D96" s="3" t="str">
        <f>VLOOKUP(C96, 'Property Portfolio Master'!$A$4:$B$13, 2, FALSE)</f>
        <v>Hiranandani Gardens - Cypress 12</v>
      </c>
      <c r="E96" s="3" t="str">
        <f>VLOOKUP(C96, 'Property Portfolio Master'!$A$4:$C$13, 3, FALSE)</f>
        <v>Mumbai (Powai)</v>
      </c>
      <c r="F96" s="3" t="s">
        <v>30</v>
      </c>
      <c r="G96" s="3" t="s">
        <v>31</v>
      </c>
      <c r="H96" s="2" t="s">
        <v>32</v>
      </c>
      <c r="I96" s="10">
        <v>92000</v>
      </c>
      <c r="J96" s="10">
        <v>0</v>
      </c>
      <c r="K96" s="10">
        <f t="shared" si="2"/>
        <v>92000</v>
      </c>
      <c r="L96" s="2" t="s">
        <v>33</v>
      </c>
    </row>
    <row r="97" spans="1:12">
      <c r="A97" s="5" t="s">
        <v>155</v>
      </c>
      <c r="B97" s="5" t="s">
        <v>152</v>
      </c>
      <c r="C97" s="5" t="s">
        <v>40</v>
      </c>
      <c r="D97" s="6" t="str">
        <f>VLOOKUP(C97, 'Property Portfolio Master'!$A$4:$B$13, 2, FALSE)</f>
        <v>Cybercity Tech Park - Office 305</v>
      </c>
      <c r="E97" s="6" t="str">
        <f>VLOOKUP(C97, 'Property Portfolio Master'!$A$4:$C$13, 3, FALSE)</f>
        <v>Hyderabad (HITEC)</v>
      </c>
      <c r="F97" s="6" t="s">
        <v>30</v>
      </c>
      <c r="G97" s="6" t="s">
        <v>31</v>
      </c>
      <c r="H97" s="5" t="s">
        <v>41</v>
      </c>
      <c r="I97" s="11">
        <v>210000</v>
      </c>
      <c r="J97" s="11">
        <v>0</v>
      </c>
      <c r="K97" s="11">
        <f t="shared" si="2"/>
        <v>210000</v>
      </c>
      <c r="L97" s="5" t="s">
        <v>33</v>
      </c>
    </row>
    <row r="98" spans="1:12">
      <c r="A98" s="2" t="s">
        <v>156</v>
      </c>
      <c r="B98" s="2" t="s">
        <v>152</v>
      </c>
      <c r="C98" s="2" t="s">
        <v>43</v>
      </c>
      <c r="D98" s="3" t="str">
        <f>VLOOKUP(C98, 'Property Portfolio Master'!$A$4:$B$13, 2, FALSE)</f>
        <v>Amanora Park Town - Tower 8</v>
      </c>
      <c r="E98" s="3" t="str">
        <f>VLOOKUP(C98, 'Property Portfolio Master'!$A$4:$C$13, 3, FALSE)</f>
        <v>Pune (Hadapsar)</v>
      </c>
      <c r="F98" s="3" t="s">
        <v>30</v>
      </c>
      <c r="G98" s="3" t="s">
        <v>31</v>
      </c>
      <c r="H98" s="2" t="s">
        <v>32</v>
      </c>
      <c r="I98" s="10">
        <v>55000</v>
      </c>
      <c r="J98" s="10">
        <v>0</v>
      </c>
      <c r="K98" s="10">
        <f t="shared" ref="K98:K129" si="3">I98-J98</f>
        <v>55000</v>
      </c>
      <c r="L98" s="2" t="s">
        <v>33</v>
      </c>
    </row>
    <row r="99" spans="1:12">
      <c r="A99" s="5" t="s">
        <v>157</v>
      </c>
      <c r="B99" s="5" t="s">
        <v>152</v>
      </c>
      <c r="C99" s="5" t="s">
        <v>45</v>
      </c>
      <c r="D99" s="6" t="str">
        <f>VLOOKUP(C99, 'Property Portfolio Master'!$A$4:$B$13, 2, FALSE)</f>
        <v>Godrej Garden City - Phase 2</v>
      </c>
      <c r="E99" s="6" t="str">
        <f>VLOOKUP(C99, 'Property Portfolio Master'!$A$4:$C$13, 3, FALSE)</f>
        <v>Ahmedabad</v>
      </c>
      <c r="F99" s="6" t="s">
        <v>30</v>
      </c>
      <c r="G99" s="6" t="s">
        <v>31</v>
      </c>
      <c r="H99" s="5" t="s">
        <v>41</v>
      </c>
      <c r="I99" s="11">
        <v>0</v>
      </c>
      <c r="J99" s="11">
        <v>0</v>
      </c>
      <c r="K99" s="11">
        <f t="shared" si="3"/>
        <v>0</v>
      </c>
      <c r="L99" s="5" t="s">
        <v>46</v>
      </c>
    </row>
    <row r="100" spans="1:12">
      <c r="A100" s="2" t="s">
        <v>158</v>
      </c>
      <c r="B100" s="2" t="s">
        <v>152</v>
      </c>
      <c r="C100" s="2" t="s">
        <v>48</v>
      </c>
      <c r="D100" s="3" t="str">
        <f>VLOOKUP(C100, 'Property Portfolio Master'!$A$4:$B$13, 2, FALSE)</f>
        <v>Brigade Tech Gardens - Bay 14</v>
      </c>
      <c r="E100" s="3" t="str">
        <f>VLOOKUP(C100, 'Property Portfolio Master'!$A$4:$C$13, 3, FALSE)</f>
        <v>Bengaluru (Whitefield)</v>
      </c>
      <c r="F100" s="3" t="s">
        <v>30</v>
      </c>
      <c r="G100" s="3" t="s">
        <v>31</v>
      </c>
      <c r="H100" s="2" t="s">
        <v>55</v>
      </c>
      <c r="I100" s="10">
        <v>145000</v>
      </c>
      <c r="J100" s="10">
        <v>0</v>
      </c>
      <c r="K100" s="10">
        <f t="shared" si="3"/>
        <v>145000</v>
      </c>
      <c r="L100" s="2" t="s">
        <v>33</v>
      </c>
    </row>
    <row r="101" spans="1:12">
      <c r="A101" s="5" t="s">
        <v>159</v>
      </c>
      <c r="B101" s="5" t="s">
        <v>152</v>
      </c>
      <c r="C101" s="5" t="s">
        <v>50</v>
      </c>
      <c r="D101" s="6" t="str">
        <f>VLOOKUP(C101, 'Property Portfolio Master'!$A$4:$B$13, 2, FALSE)</f>
        <v>Emaar Palm Heights - Flat 1101</v>
      </c>
      <c r="E101" s="6" t="str">
        <f>VLOOKUP(C101, 'Property Portfolio Master'!$A$4:$C$13, 3, FALSE)</f>
        <v>Gurugram</v>
      </c>
      <c r="F101" s="6" t="s">
        <v>30</v>
      </c>
      <c r="G101" s="6" t="s">
        <v>31</v>
      </c>
      <c r="H101" s="5" t="s">
        <v>41</v>
      </c>
      <c r="I101" s="11">
        <v>62000</v>
      </c>
      <c r="J101" s="11">
        <v>0</v>
      </c>
      <c r="K101" s="11">
        <f t="shared" si="3"/>
        <v>62000</v>
      </c>
      <c r="L101" s="5" t="s">
        <v>33</v>
      </c>
    </row>
    <row r="102" spans="1:12">
      <c r="A102" s="2" t="s">
        <v>160</v>
      </c>
      <c r="B102" s="2" t="s">
        <v>152</v>
      </c>
      <c r="C102" s="2" t="s">
        <v>52</v>
      </c>
      <c r="D102" s="3" t="str">
        <f>VLOOKUP(C102, 'Property Portfolio Master'!$A$4:$B$13, 2, FALSE)</f>
        <v>Sobha Silicon Oasis - Wing C</v>
      </c>
      <c r="E102" s="3" t="str">
        <f>VLOOKUP(C102, 'Property Portfolio Master'!$A$4:$C$13, 3, FALSE)</f>
        <v>Bengaluru (Electronic City)</v>
      </c>
      <c r="F102" s="3" t="s">
        <v>30</v>
      </c>
      <c r="G102" s="3" t="s">
        <v>31</v>
      </c>
      <c r="H102" s="2" t="s">
        <v>41</v>
      </c>
      <c r="I102" s="10">
        <v>42000</v>
      </c>
      <c r="J102" s="10">
        <v>0</v>
      </c>
      <c r="K102" s="10">
        <f t="shared" si="3"/>
        <v>42000</v>
      </c>
      <c r="L102" s="2" t="s">
        <v>33</v>
      </c>
    </row>
    <row r="103" spans="1:12">
      <c r="A103" s="5" t="s">
        <v>161</v>
      </c>
      <c r="B103" s="5" t="s">
        <v>152</v>
      </c>
      <c r="C103" s="5" t="s">
        <v>54</v>
      </c>
      <c r="D103" s="6" t="str">
        <f>VLOOKUP(C103, 'Property Portfolio Master'!$A$4:$B$13, 2, FALSE)</f>
        <v>Lodha Palava Lakeshore - B-204</v>
      </c>
      <c r="E103" s="6" t="str">
        <f>VLOOKUP(C103, 'Property Portfolio Master'!$A$4:$C$13, 3, FALSE)</f>
        <v>Mumbai (Thane)</v>
      </c>
      <c r="F103" s="6" t="s">
        <v>30</v>
      </c>
      <c r="G103" s="6" t="s">
        <v>31</v>
      </c>
      <c r="H103" s="5" t="s">
        <v>41</v>
      </c>
      <c r="I103" s="11">
        <v>0</v>
      </c>
      <c r="J103" s="11">
        <v>0</v>
      </c>
      <c r="K103" s="11">
        <f t="shared" si="3"/>
        <v>0</v>
      </c>
      <c r="L103" s="5" t="s">
        <v>46</v>
      </c>
    </row>
    <row r="104" spans="1:12">
      <c r="A104" s="2" t="s">
        <v>162</v>
      </c>
      <c r="B104" s="2" t="s">
        <v>152</v>
      </c>
      <c r="C104" s="2" t="s">
        <v>40</v>
      </c>
      <c r="D104" s="3" t="str">
        <f>VLOOKUP(C104, 'Property Portfolio Master'!$A$4:$B$13, 2, FALSE)</f>
        <v>Cybercity Tech Park - Office 305</v>
      </c>
      <c r="E104" s="3" t="str">
        <f>VLOOKUP(C104, 'Property Portfolio Master'!$A$4:$C$13, 3, FALSE)</f>
        <v>Hyderabad (HITEC)</v>
      </c>
      <c r="F104" s="3" t="s">
        <v>57</v>
      </c>
      <c r="G104" s="3" t="s">
        <v>75</v>
      </c>
      <c r="H104" s="2" t="s">
        <v>41</v>
      </c>
      <c r="I104" s="10">
        <v>0</v>
      </c>
      <c r="J104" s="10">
        <v>3684</v>
      </c>
      <c r="K104" s="10">
        <f t="shared" si="3"/>
        <v>-3684</v>
      </c>
      <c r="L104" s="2" t="s">
        <v>59</v>
      </c>
    </row>
    <row r="105" spans="1:12">
      <c r="A105" s="5" t="s">
        <v>163</v>
      </c>
      <c r="B105" s="5" t="s">
        <v>152</v>
      </c>
      <c r="C105" s="5" t="s">
        <v>48</v>
      </c>
      <c r="D105" s="6" t="str">
        <f>VLOOKUP(C105, 'Property Portfolio Master'!$A$4:$B$13, 2, FALSE)</f>
        <v>Brigade Tech Gardens - Bay 14</v>
      </c>
      <c r="E105" s="6" t="str">
        <f>VLOOKUP(C105, 'Property Portfolio Master'!$A$4:$C$13, 3, FALSE)</f>
        <v>Bengaluru (Whitefield)</v>
      </c>
      <c r="F105" s="6" t="s">
        <v>57</v>
      </c>
      <c r="G105" s="6" t="s">
        <v>58</v>
      </c>
      <c r="H105" s="5" t="s">
        <v>41</v>
      </c>
      <c r="I105" s="11">
        <v>0</v>
      </c>
      <c r="J105" s="11">
        <v>3727</v>
      </c>
      <c r="K105" s="11">
        <f t="shared" si="3"/>
        <v>-3727</v>
      </c>
      <c r="L105" s="5" t="s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C21" sqref="C21"/>
    </sheetView>
  </sheetViews>
  <sheetFormatPr defaultRowHeight="14.4"/>
  <cols>
    <col min="1" max="1" width="48" customWidth="1"/>
    <col min="2" max="2" width="36" customWidth="1"/>
    <col min="3" max="3" width="31" customWidth="1"/>
    <col min="4" max="5" width="30" customWidth="1"/>
    <col min="6" max="6" width="20" customWidth="1"/>
    <col min="7" max="7" width="27" customWidth="1"/>
    <col min="8" max="8" width="20" customWidth="1"/>
  </cols>
  <sheetData>
    <row r="1" spans="1:8" ht="17.399999999999999">
      <c r="A1" s="30" t="s">
        <v>164</v>
      </c>
      <c r="B1" s="24"/>
      <c r="C1" s="24"/>
      <c r="D1" s="24"/>
      <c r="E1" s="24"/>
      <c r="F1" s="24"/>
      <c r="G1" s="24"/>
      <c r="H1" s="24"/>
    </row>
    <row r="3" spans="1:8">
      <c r="A3" s="26" t="s">
        <v>7</v>
      </c>
      <c r="B3" s="26" t="s">
        <v>165</v>
      </c>
      <c r="C3" s="26" t="s">
        <v>19</v>
      </c>
      <c r="D3" s="26" t="s">
        <v>166</v>
      </c>
      <c r="E3" s="26" t="s">
        <v>167</v>
      </c>
      <c r="F3" s="26" t="s">
        <v>168</v>
      </c>
      <c r="G3" s="26" t="s">
        <v>169</v>
      </c>
      <c r="H3" s="26" t="s">
        <v>170</v>
      </c>
    </row>
    <row r="4" spans="1:8">
      <c r="A4" s="2" t="s">
        <v>29</v>
      </c>
      <c r="B4" s="3" t="s">
        <v>171</v>
      </c>
      <c r="C4" s="2" t="s">
        <v>172</v>
      </c>
      <c r="D4" s="3" t="s">
        <v>173</v>
      </c>
      <c r="E4" s="3" t="s">
        <v>174</v>
      </c>
      <c r="F4" s="10">
        <v>85000</v>
      </c>
      <c r="G4" s="10">
        <v>12000</v>
      </c>
      <c r="H4" s="2" t="s">
        <v>175</v>
      </c>
    </row>
    <row r="5" spans="1:8">
      <c r="A5" s="5" t="s">
        <v>35</v>
      </c>
      <c r="B5" s="6" t="s">
        <v>176</v>
      </c>
      <c r="C5" s="5" t="s">
        <v>177</v>
      </c>
      <c r="D5" s="6" t="s">
        <v>178</v>
      </c>
      <c r="E5" s="6" t="s">
        <v>179</v>
      </c>
      <c r="F5" s="11">
        <v>48000</v>
      </c>
      <c r="G5" s="11">
        <v>6500</v>
      </c>
      <c r="H5" s="5" t="s">
        <v>175</v>
      </c>
    </row>
    <row r="6" spans="1:8">
      <c r="A6" s="2" t="s">
        <v>38</v>
      </c>
      <c r="B6" s="3" t="s">
        <v>180</v>
      </c>
      <c r="C6" s="2" t="s">
        <v>181</v>
      </c>
      <c r="D6" s="3" t="s">
        <v>182</v>
      </c>
      <c r="E6" s="3" t="s">
        <v>183</v>
      </c>
      <c r="F6" s="10">
        <v>92000</v>
      </c>
      <c r="G6" s="10">
        <v>11000</v>
      </c>
      <c r="H6" s="2" t="s">
        <v>175</v>
      </c>
    </row>
    <row r="7" spans="1:8">
      <c r="A7" s="5" t="s">
        <v>40</v>
      </c>
      <c r="B7" s="6" t="s">
        <v>184</v>
      </c>
      <c r="C7" s="5" t="s">
        <v>185</v>
      </c>
      <c r="D7" s="6" t="s">
        <v>186</v>
      </c>
      <c r="E7" s="6" t="s">
        <v>187</v>
      </c>
      <c r="F7" s="11">
        <v>210000</v>
      </c>
      <c r="G7" s="11">
        <v>28000</v>
      </c>
      <c r="H7" s="5" t="s">
        <v>175</v>
      </c>
    </row>
    <row r="8" spans="1:8">
      <c r="A8" s="2" t="s">
        <v>43</v>
      </c>
      <c r="B8" s="3" t="s">
        <v>188</v>
      </c>
      <c r="C8" s="2" t="s">
        <v>189</v>
      </c>
      <c r="D8" s="3" t="s">
        <v>190</v>
      </c>
      <c r="E8" s="3" t="s">
        <v>191</v>
      </c>
      <c r="F8" s="10">
        <v>55000</v>
      </c>
      <c r="G8" s="10">
        <v>7500</v>
      </c>
      <c r="H8" s="2" t="s">
        <v>175</v>
      </c>
    </row>
    <row r="9" spans="1:8">
      <c r="A9" s="5" t="s">
        <v>45</v>
      </c>
      <c r="B9" s="6" t="s">
        <v>192</v>
      </c>
      <c r="C9" s="5" t="s">
        <v>193</v>
      </c>
      <c r="D9" s="6" t="s">
        <v>194</v>
      </c>
      <c r="E9" s="6" t="s">
        <v>195</v>
      </c>
      <c r="F9" s="11">
        <v>28000</v>
      </c>
      <c r="G9" s="11">
        <v>3500</v>
      </c>
      <c r="H9" s="5" t="s">
        <v>196</v>
      </c>
    </row>
    <row r="10" spans="1:8">
      <c r="A10" s="2" t="s">
        <v>48</v>
      </c>
      <c r="B10" s="3" t="s">
        <v>197</v>
      </c>
      <c r="C10" s="2" t="s">
        <v>198</v>
      </c>
      <c r="D10" s="3" t="s">
        <v>199</v>
      </c>
      <c r="E10" s="3" t="s">
        <v>200</v>
      </c>
      <c r="F10" s="10">
        <v>145000</v>
      </c>
      <c r="G10" s="10">
        <v>18500</v>
      </c>
      <c r="H10" s="2" t="s">
        <v>175</v>
      </c>
    </row>
    <row r="11" spans="1:8">
      <c r="A11" s="5" t="s">
        <v>50</v>
      </c>
      <c r="B11" s="6" t="s">
        <v>201</v>
      </c>
      <c r="C11" s="5" t="s">
        <v>202</v>
      </c>
      <c r="D11" s="6" t="s">
        <v>203</v>
      </c>
      <c r="E11" s="6" t="s">
        <v>204</v>
      </c>
      <c r="F11" s="11">
        <v>62000</v>
      </c>
      <c r="G11" s="11">
        <v>8000</v>
      </c>
      <c r="H11" s="5" t="s">
        <v>175</v>
      </c>
    </row>
    <row r="12" spans="1:8">
      <c r="A12" s="2" t="s">
        <v>52</v>
      </c>
      <c r="B12" s="3" t="s">
        <v>205</v>
      </c>
      <c r="C12" s="2" t="s">
        <v>206</v>
      </c>
      <c r="D12" s="3" t="s">
        <v>194</v>
      </c>
      <c r="E12" s="3" t="s">
        <v>207</v>
      </c>
      <c r="F12" s="10">
        <v>42000</v>
      </c>
      <c r="G12" s="10">
        <v>5000</v>
      </c>
      <c r="H12" s="2" t="s">
        <v>175</v>
      </c>
    </row>
    <row r="13" spans="1:8">
      <c r="A13" s="5" t="s">
        <v>54</v>
      </c>
      <c r="B13" s="6" t="s">
        <v>208</v>
      </c>
      <c r="C13" s="5" t="s">
        <v>209</v>
      </c>
      <c r="D13" s="6" t="s">
        <v>210</v>
      </c>
      <c r="E13" s="6" t="s">
        <v>211</v>
      </c>
      <c r="F13" s="11">
        <v>0</v>
      </c>
      <c r="G13" s="11">
        <v>3200</v>
      </c>
      <c r="H13" s="5" t="s">
        <v>196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tabSelected="1" workbookViewId="0">
      <selection activeCell="B29" sqref="B29"/>
    </sheetView>
  </sheetViews>
  <sheetFormatPr defaultRowHeight="14.4"/>
  <cols>
    <col min="1" max="1" width="44" customWidth="1"/>
    <col min="2" max="4" width="96" customWidth="1"/>
    <col min="5" max="5" width="34" customWidth="1"/>
  </cols>
  <sheetData>
    <row r="1" spans="1:5">
      <c r="A1" s="31" t="s">
        <v>212</v>
      </c>
      <c r="B1" s="31"/>
      <c r="C1" s="31"/>
      <c r="D1" s="31"/>
    </row>
    <row r="2" spans="1:5">
      <c r="A2" s="33"/>
      <c r="B2" s="33"/>
      <c r="C2" s="33"/>
      <c r="D2" s="33"/>
    </row>
    <row r="3" spans="1:5">
      <c r="A3" s="32" t="s">
        <v>7</v>
      </c>
      <c r="B3" s="32" t="s">
        <v>18</v>
      </c>
      <c r="C3" s="32" t="s">
        <v>213</v>
      </c>
      <c r="D3" s="32" t="s">
        <v>214</v>
      </c>
      <c r="E3" s="32" t="s">
        <v>215</v>
      </c>
    </row>
    <row r="4" spans="1:5">
      <c r="A4" t="s">
        <v>29</v>
      </c>
      <c r="B4" t="str">
        <f>VLOOKUP(A4, 'Property Portfolio Master'!$A$4:$B$13, 2, FALSE)</f>
        <v>DLF Crest - Flat 402</v>
      </c>
      <c r="C4" s="12">
        <f>SUMIFS('Rental Ledger &amp; Expenses'!$I$2:$I$105, 'Rental Ledger &amp; Expenses'!$C$2:$C$105, A4)</f>
        <v>680000</v>
      </c>
      <c r="D4" s="12">
        <f>SUMIFS('Rental Ledger &amp; Expenses'!$J$2:$J$105, 'Rental Ledger &amp; Expenses'!$C$2:$C$105, A4)</f>
        <v>21540</v>
      </c>
      <c r="E4" s="12">
        <f t="shared" ref="E4:E13" si="0">C4-D4</f>
        <v>658460</v>
      </c>
    </row>
    <row r="5" spans="1:5">
      <c r="A5" t="s">
        <v>35</v>
      </c>
      <c r="B5" t="str">
        <f>VLOOKUP(A5, 'Property Portfolio Master'!$A$4:$B$13, 2, FALSE)</f>
        <v>Prestige Shantiniketan - Tower B</v>
      </c>
      <c r="C5" s="12">
        <f>SUMIFS('Rental Ledger &amp; Expenses'!$I$2:$I$105, 'Rental Ledger &amp; Expenses'!$C$2:$C$105, A5)</f>
        <v>384000</v>
      </c>
      <c r="D5" s="12">
        <f>SUMIFS('Rental Ledger &amp; Expenses'!$J$2:$J$105, 'Rental Ledger &amp; Expenses'!$C$2:$C$105, A5)</f>
        <v>4969</v>
      </c>
      <c r="E5" s="12">
        <f t="shared" si="0"/>
        <v>379031</v>
      </c>
    </row>
    <row r="6" spans="1:5">
      <c r="A6" t="s">
        <v>38</v>
      </c>
      <c r="B6" t="str">
        <f>VLOOKUP(A6, 'Property Portfolio Master'!$A$4:$B$13, 2, FALSE)</f>
        <v>Hiranandani Gardens - Cypress 12</v>
      </c>
      <c r="C6" s="12">
        <f>SUMIFS('Rental Ledger &amp; Expenses'!$I$2:$I$105, 'Rental Ledger &amp; Expenses'!$C$2:$C$105, A6)</f>
        <v>736000</v>
      </c>
      <c r="D6" s="12">
        <f>SUMIFS('Rental Ledger &amp; Expenses'!$J$2:$J$105, 'Rental Ledger &amp; Expenses'!$C$2:$C$105, A6)</f>
        <v>22472</v>
      </c>
      <c r="E6" s="12">
        <f t="shared" si="0"/>
        <v>713528</v>
      </c>
    </row>
    <row r="7" spans="1:5">
      <c r="A7" t="s">
        <v>40</v>
      </c>
      <c r="B7" t="str">
        <f>VLOOKUP(A7, 'Property Portfolio Master'!$A$4:$B$13, 2, FALSE)</f>
        <v>Cybercity Tech Park - Office 305</v>
      </c>
      <c r="C7" s="12">
        <f>SUMIFS('Rental Ledger &amp; Expenses'!$I$2:$I$105, 'Rental Ledger &amp; Expenses'!$C$2:$C$105, A7)</f>
        <v>1680000</v>
      </c>
      <c r="D7" s="12">
        <f>SUMIFS('Rental Ledger &amp; Expenses'!$J$2:$J$105, 'Rental Ledger &amp; Expenses'!$C$2:$C$105, A7)</f>
        <v>32016</v>
      </c>
      <c r="E7" s="12">
        <f t="shared" si="0"/>
        <v>1647984</v>
      </c>
    </row>
    <row r="8" spans="1:5">
      <c r="A8" t="s">
        <v>43</v>
      </c>
      <c r="B8" t="str">
        <f>VLOOKUP(A8, 'Property Portfolio Master'!$A$4:$B$13, 2, FALSE)</f>
        <v>Amanora Park Town - Tower 8</v>
      </c>
      <c r="C8" s="12">
        <f>SUMIFS('Rental Ledger &amp; Expenses'!$I$2:$I$105, 'Rental Ledger &amp; Expenses'!$C$2:$C$105, A8)</f>
        <v>440000</v>
      </c>
      <c r="D8" s="12">
        <f>SUMIFS('Rental Ledger &amp; Expenses'!$J$2:$J$105, 'Rental Ledger &amp; Expenses'!$C$2:$C$105, A8)</f>
        <v>30219</v>
      </c>
      <c r="E8" s="12">
        <f t="shared" si="0"/>
        <v>409781</v>
      </c>
    </row>
    <row r="9" spans="1:5">
      <c r="A9" t="s">
        <v>45</v>
      </c>
      <c r="B9" t="str">
        <f>VLOOKUP(A9, 'Property Portfolio Master'!$A$4:$B$13, 2, FALSE)</f>
        <v>Godrej Garden City - Phase 2</v>
      </c>
      <c r="C9" s="12">
        <f>SUMIFS('Rental Ledger &amp; Expenses'!$I$2:$I$105, 'Rental Ledger &amp; Expenses'!$C$2:$C$105, A9)</f>
        <v>0</v>
      </c>
      <c r="D9" s="12">
        <f>SUMIFS('Rental Ledger &amp; Expenses'!$J$2:$J$105, 'Rental Ledger &amp; Expenses'!$C$2:$C$105, A9)</f>
        <v>51386</v>
      </c>
      <c r="E9" s="12">
        <f t="shared" si="0"/>
        <v>-51386</v>
      </c>
    </row>
    <row r="10" spans="1:5">
      <c r="A10" t="s">
        <v>48</v>
      </c>
      <c r="B10" t="str">
        <f>VLOOKUP(A10, 'Property Portfolio Master'!$A$4:$B$13, 2, FALSE)</f>
        <v>Brigade Tech Gardens - Bay 14</v>
      </c>
      <c r="C10" s="12">
        <f>SUMIFS('Rental Ledger &amp; Expenses'!$I$2:$I$105, 'Rental Ledger &amp; Expenses'!$C$2:$C$105, A10)</f>
        <v>1160000</v>
      </c>
      <c r="D10" s="12">
        <f>SUMIFS('Rental Ledger &amp; Expenses'!$J$2:$J$105, 'Rental Ledger &amp; Expenses'!$C$2:$C$105, A10)</f>
        <v>75429</v>
      </c>
      <c r="E10" s="12">
        <f t="shared" si="0"/>
        <v>1084571</v>
      </c>
    </row>
    <row r="11" spans="1:5">
      <c r="A11" t="s">
        <v>50</v>
      </c>
      <c r="B11" t="str">
        <f>VLOOKUP(A11, 'Property Portfolio Master'!$A$4:$B$13, 2, FALSE)</f>
        <v>Emaar Palm Heights - Flat 1101</v>
      </c>
      <c r="C11" s="12">
        <f>SUMIFS('Rental Ledger &amp; Expenses'!$I$2:$I$105, 'Rental Ledger &amp; Expenses'!$C$2:$C$105, A11)</f>
        <v>496000</v>
      </c>
      <c r="D11" s="12">
        <f>SUMIFS('Rental Ledger &amp; Expenses'!$J$2:$J$105, 'Rental Ledger &amp; Expenses'!$C$2:$C$105, A11)</f>
        <v>26993</v>
      </c>
      <c r="E11" s="12">
        <f t="shared" si="0"/>
        <v>469007</v>
      </c>
    </row>
    <row r="12" spans="1:5">
      <c r="A12" t="s">
        <v>52</v>
      </c>
      <c r="B12" t="str">
        <f>VLOOKUP(A12, 'Property Portfolio Master'!$A$4:$B$13, 2, FALSE)</f>
        <v>Sobha Silicon Oasis - Wing C</v>
      </c>
      <c r="C12" s="12">
        <f>SUMIFS('Rental Ledger &amp; Expenses'!$I$2:$I$105, 'Rental Ledger &amp; Expenses'!$C$2:$C$105, A12)</f>
        <v>336000</v>
      </c>
      <c r="D12" s="12">
        <f>SUMIFS('Rental Ledger &amp; Expenses'!$J$2:$J$105, 'Rental Ledger &amp; Expenses'!$C$2:$C$105, A12)</f>
        <v>55991</v>
      </c>
      <c r="E12" s="12">
        <f t="shared" si="0"/>
        <v>280009</v>
      </c>
    </row>
    <row r="13" spans="1:5">
      <c r="A13" t="s">
        <v>54</v>
      </c>
      <c r="B13" t="str">
        <f>VLOOKUP(A13, 'Property Portfolio Master'!$A$4:$B$13, 2, FALSE)</f>
        <v>Lodha Palava Lakeshore - B-204</v>
      </c>
      <c r="C13" s="12">
        <f>SUMIFS('Rental Ledger &amp; Expenses'!$I$2:$I$105, 'Rental Ledger &amp; Expenses'!$C$2:$C$105, A13)</f>
        <v>0</v>
      </c>
      <c r="D13" s="12">
        <f>SUMIFS('Rental Ledger &amp; Expenses'!$J$2:$J$105, 'Rental Ledger &amp; Expenses'!$C$2:$C$105, A13)</f>
        <v>13849</v>
      </c>
      <c r="E13" s="12">
        <f t="shared" si="0"/>
        <v>-13849</v>
      </c>
    </row>
    <row r="16" spans="1:5">
      <c r="A16" s="34" t="s">
        <v>216</v>
      </c>
      <c r="B16" s="34"/>
      <c r="C16" s="34"/>
      <c r="D16" s="34"/>
      <c r="E16" s="34"/>
    </row>
    <row r="17" spans="1:5">
      <c r="A17" s="36"/>
      <c r="B17" s="36"/>
      <c r="C17" s="36"/>
      <c r="D17" s="36"/>
      <c r="E17" s="36"/>
    </row>
    <row r="18" spans="1:5">
      <c r="A18" s="35" t="s">
        <v>217</v>
      </c>
      <c r="B18" s="35" t="s">
        <v>218</v>
      </c>
      <c r="C18" s="35" t="s">
        <v>219</v>
      </c>
      <c r="D18" s="35" t="s">
        <v>25</v>
      </c>
      <c r="E18" s="35"/>
    </row>
    <row r="19" spans="1:5">
      <c r="A19" t="s">
        <v>28</v>
      </c>
      <c r="B19" s="12">
        <f>SUMIFS('Rental Ledger &amp; Expenses'!$I$2:$I$105, 'Rental Ledger &amp; Expenses'!$B$2:$B$105, A19)</f>
        <v>739000</v>
      </c>
      <c r="C19" s="12">
        <f>SUMIFS('Rental Ledger &amp; Expenses'!$J$2:$J$105, 'Rental Ledger &amp; Expenses'!$B$2:$B$105, A19)</f>
        <v>52591</v>
      </c>
      <c r="D19" s="12">
        <f t="shared" ref="D19:D26" si="1">B19-C19</f>
        <v>686409</v>
      </c>
    </row>
    <row r="20" spans="1:5">
      <c r="A20" t="s">
        <v>64</v>
      </c>
      <c r="B20" s="12">
        <f>SUMIFS('Rental Ledger &amp; Expenses'!$I$2:$I$105, 'Rental Ledger &amp; Expenses'!$B$2:$B$105, A20)</f>
        <v>739000</v>
      </c>
      <c r="C20" s="12">
        <f>SUMIFS('Rental Ledger &amp; Expenses'!$J$2:$J$105, 'Rental Ledger &amp; Expenses'!$B$2:$B$105, A20)</f>
        <v>66479</v>
      </c>
      <c r="D20" s="12">
        <f t="shared" si="1"/>
        <v>672521</v>
      </c>
    </row>
    <row r="21" spans="1:5">
      <c r="A21" t="s">
        <v>79</v>
      </c>
      <c r="B21" s="12">
        <f>SUMIFS('Rental Ledger &amp; Expenses'!$I$2:$I$105, 'Rental Ledger &amp; Expenses'!$B$2:$B$105, A21)</f>
        <v>739000</v>
      </c>
      <c r="C21" s="12">
        <f>SUMIFS('Rental Ledger &amp; Expenses'!$J$2:$J$105, 'Rental Ledger &amp; Expenses'!$B$2:$B$105, A21)</f>
        <v>33592</v>
      </c>
      <c r="D21" s="12">
        <f t="shared" si="1"/>
        <v>705408</v>
      </c>
    </row>
    <row r="22" spans="1:5">
      <c r="A22" t="s">
        <v>95</v>
      </c>
      <c r="B22" s="12">
        <f>SUMIFS('Rental Ledger &amp; Expenses'!$I$2:$I$105, 'Rental Ledger &amp; Expenses'!$B$2:$B$105, A22)</f>
        <v>739000</v>
      </c>
      <c r="C22" s="12">
        <f>SUMIFS('Rental Ledger &amp; Expenses'!$J$2:$J$105, 'Rental Ledger &amp; Expenses'!$B$2:$B$105, A22)</f>
        <v>38331</v>
      </c>
      <c r="D22" s="12">
        <f t="shared" si="1"/>
        <v>700669</v>
      </c>
    </row>
    <row r="23" spans="1:5">
      <c r="A23" t="s">
        <v>110</v>
      </c>
      <c r="B23" s="12">
        <f>SUMIFS('Rental Ledger &amp; Expenses'!$I$2:$I$105, 'Rental Ledger &amp; Expenses'!$B$2:$B$105, A23)</f>
        <v>739000</v>
      </c>
      <c r="C23" s="12">
        <f>SUMIFS('Rental Ledger &amp; Expenses'!$J$2:$J$105, 'Rental Ledger &amp; Expenses'!$B$2:$B$105, A23)</f>
        <v>37644</v>
      </c>
      <c r="D23" s="12">
        <f t="shared" si="1"/>
        <v>701356</v>
      </c>
    </row>
    <row r="24" spans="1:5">
      <c r="A24" t="s">
        <v>123</v>
      </c>
      <c r="B24" s="12">
        <f>SUMIFS('Rental Ledger &amp; Expenses'!$I$2:$I$105, 'Rental Ledger &amp; Expenses'!$B$2:$B$105, A24)</f>
        <v>739000</v>
      </c>
      <c r="C24" s="12">
        <f>SUMIFS('Rental Ledger &amp; Expenses'!$J$2:$J$105, 'Rental Ledger &amp; Expenses'!$B$2:$B$105, A24)</f>
        <v>42718</v>
      </c>
      <c r="D24" s="12">
        <f t="shared" si="1"/>
        <v>696282</v>
      </c>
    </row>
    <row r="25" spans="1:5">
      <c r="A25" t="s">
        <v>137</v>
      </c>
      <c r="B25" s="12">
        <f>SUMIFS('Rental Ledger &amp; Expenses'!$I$2:$I$105, 'Rental Ledger &amp; Expenses'!$B$2:$B$105, A25)</f>
        <v>739000</v>
      </c>
      <c r="C25" s="12">
        <f>SUMIFS('Rental Ledger &amp; Expenses'!$J$2:$J$105, 'Rental Ledger &amp; Expenses'!$B$2:$B$105, A25)</f>
        <v>56098</v>
      </c>
      <c r="D25" s="12">
        <f t="shared" si="1"/>
        <v>682902</v>
      </c>
    </row>
    <row r="26" spans="1:5">
      <c r="A26" t="s">
        <v>152</v>
      </c>
      <c r="B26" s="12">
        <f>SUMIFS('Rental Ledger &amp; Expenses'!$I$2:$I$105, 'Rental Ledger &amp; Expenses'!$B$2:$B$105, A26)</f>
        <v>739000</v>
      </c>
      <c r="C26" s="12">
        <f>SUMIFS('Rental Ledger &amp; Expenses'!$J$2:$J$105, 'Rental Ledger &amp; Expenses'!$B$2:$B$105, A26)</f>
        <v>7411</v>
      </c>
      <c r="D26" s="12">
        <f t="shared" si="1"/>
        <v>731589</v>
      </c>
    </row>
  </sheetData>
  <mergeCells count="2">
    <mergeCell ref="A1:D1"/>
    <mergeCell ref="A16:E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Executive Dashboard</vt:lpstr>
      <vt:lpstr>Rental Ledger &amp; Expenses</vt:lpstr>
      <vt:lpstr>Property Portfolio Master</vt:lpstr>
      <vt:lpstr>Analytics Engine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Himanshu Kherajani</cp:lastModifiedBy>
  <dcterms:created xsi:type="dcterms:W3CDTF">2026-09-01T14:35:17Z</dcterms:created>
  <dcterms:modified xsi:type="dcterms:W3CDTF">2026-09-01T15:19:14Z</dcterms:modified>
</cp:coreProperties>
</file>