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0F71F5CB-50F9-44EB-AB50-E332E6DB1834}" xr6:coauthVersionLast="47" xr6:coauthVersionMax="47" xr10:uidLastSave="{00000000-0000-0000-0000-000000000000}"/>
  <bookViews>
    <workbookView xWindow="-120" yWindow="-120" windowWidth="20640" windowHeight="11760" firstSheet="1" activeTab="3" xr2:uid="{00000000-000D-0000-FFFF-FFFF00000000}"/>
  </bookViews>
  <sheets>
    <sheet name="Dashboard" sheetId="1" r:id="rId1"/>
    <sheet name="Order Master" sheetId="3" r:id="rId2"/>
    <sheet name="Customer Master" sheetId="4" r:id="rId3"/>
    <sheet name="Product &amp; Tax Master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3" l="1"/>
  <c r="I18" i="3"/>
  <c r="J18" i="3" s="1"/>
  <c r="G18" i="3"/>
  <c r="E18" i="3"/>
  <c r="L18" i="3" s="1"/>
  <c r="D18" i="3"/>
  <c r="I17" i="3"/>
  <c r="J17" i="3" s="1"/>
  <c r="G17" i="3"/>
  <c r="E17" i="3"/>
  <c r="M17" i="3" s="1"/>
  <c r="D17" i="3"/>
  <c r="J16" i="3"/>
  <c r="I16" i="3"/>
  <c r="G16" i="3"/>
  <c r="E16" i="3"/>
  <c r="M16" i="3" s="1"/>
  <c r="D16" i="3"/>
  <c r="J15" i="3"/>
  <c r="I15" i="3"/>
  <c r="G15" i="3"/>
  <c r="E15" i="3"/>
  <c r="K15" i="3" s="1"/>
  <c r="D15" i="3"/>
  <c r="M14" i="3"/>
  <c r="I14" i="3"/>
  <c r="J14" i="3" s="1"/>
  <c r="G14" i="3"/>
  <c r="E14" i="3"/>
  <c r="D14" i="3"/>
  <c r="M13" i="3"/>
  <c r="I13" i="3"/>
  <c r="J13" i="3" s="1"/>
  <c r="G13" i="3"/>
  <c r="E13" i="3"/>
  <c r="D13" i="3"/>
  <c r="J12" i="3"/>
  <c r="I12" i="3"/>
  <c r="G12" i="3"/>
  <c r="E12" i="3"/>
  <c r="M12" i="3" s="1"/>
  <c r="D12" i="3"/>
  <c r="J11" i="3"/>
  <c r="I11" i="3"/>
  <c r="G11" i="3"/>
  <c r="E11" i="3"/>
  <c r="K11" i="3" s="1"/>
  <c r="D11" i="3"/>
  <c r="L10" i="3"/>
  <c r="I10" i="3"/>
  <c r="J10" i="3" s="1"/>
  <c r="G10" i="3"/>
  <c r="E10" i="3"/>
  <c r="K10" i="3" s="1"/>
  <c r="D10" i="3"/>
  <c r="L9" i="3"/>
  <c r="I9" i="3"/>
  <c r="J9" i="3" s="1"/>
  <c r="G9" i="3"/>
  <c r="E9" i="3"/>
  <c r="K9" i="3" s="1"/>
  <c r="D9" i="3"/>
  <c r="J8" i="3"/>
  <c r="I8" i="3"/>
  <c r="G8" i="3"/>
  <c r="E8" i="3"/>
  <c r="M8" i="3" s="1"/>
  <c r="D8" i="3"/>
  <c r="J7" i="3"/>
  <c r="I7" i="3"/>
  <c r="G7" i="3"/>
  <c r="E7" i="3"/>
  <c r="K7" i="3" s="1"/>
  <c r="D7" i="3"/>
  <c r="L6" i="3"/>
  <c r="I6" i="3"/>
  <c r="J6" i="3" s="1"/>
  <c r="G6" i="3"/>
  <c r="E6" i="3"/>
  <c r="K6" i="3" s="1"/>
  <c r="D6" i="3"/>
  <c r="M5" i="3"/>
  <c r="I5" i="3"/>
  <c r="J5" i="3" s="1"/>
  <c r="G5" i="3"/>
  <c r="E5" i="3"/>
  <c r="D5" i="3"/>
  <c r="J4" i="3"/>
  <c r="I4" i="3"/>
  <c r="G4" i="3"/>
  <c r="E4" i="3"/>
  <c r="M4" i="3" s="1"/>
  <c r="D4" i="3"/>
  <c r="E4" i="1"/>
  <c r="M10" i="3" l="1"/>
  <c r="N10" i="3" s="1"/>
  <c r="C14" i="1" s="1"/>
  <c r="L14" i="3"/>
  <c r="K5" i="3"/>
  <c r="K13" i="3"/>
  <c r="K14" i="3"/>
  <c r="N14" i="3" s="1"/>
  <c r="J19" i="3"/>
  <c r="L5" i="3"/>
  <c r="B7" i="1"/>
  <c r="N5" i="3"/>
  <c r="M9" i="3"/>
  <c r="N9" i="3" s="1"/>
  <c r="L13" i="3"/>
  <c r="N13" i="3"/>
  <c r="M6" i="3"/>
  <c r="M19" i="3" s="1"/>
  <c r="K4" i="3"/>
  <c r="L7" i="3"/>
  <c r="N7" i="3" s="1"/>
  <c r="K8" i="3"/>
  <c r="N8" i="3" s="1"/>
  <c r="L11" i="3"/>
  <c r="N11" i="3" s="1"/>
  <c r="K12" i="3"/>
  <c r="N12" i="3" s="1"/>
  <c r="L15" i="3"/>
  <c r="N15" i="3" s="1"/>
  <c r="C16" i="1" s="1"/>
  <c r="K16" i="3"/>
  <c r="N16" i="3" s="1"/>
  <c r="M18" i="3"/>
  <c r="L4" i="3"/>
  <c r="M7" i="3"/>
  <c r="L8" i="3"/>
  <c r="M11" i="3"/>
  <c r="L12" i="3"/>
  <c r="M15" i="3"/>
  <c r="L16" i="3"/>
  <c r="K17" i="3"/>
  <c r="N17" i="3" s="1"/>
  <c r="L17" i="3"/>
  <c r="K18" i="3"/>
  <c r="N18" i="3" s="1"/>
  <c r="N4" i="3"/>
  <c r="C15" i="1" l="1"/>
  <c r="C13" i="1"/>
  <c r="C11" i="1"/>
  <c r="B4" i="1"/>
  <c r="N6" i="3"/>
  <c r="C12" i="1" s="1"/>
  <c r="E7" i="1"/>
  <c r="F11" i="1"/>
  <c r="K19" i="3"/>
  <c r="F13" i="1"/>
  <c r="L19" i="3"/>
  <c r="F12" i="1"/>
  <c r="N19" i="3" l="1"/>
</calcChain>
</file>

<file path=xl/sharedStrings.xml><?xml version="1.0" encoding="utf-8"?>
<sst xmlns="http://schemas.openxmlformats.org/spreadsheetml/2006/main" count="191" uniqueCount="125">
  <si>
    <t>ORDER-TO-INVOICE PERFORMANCE DASHBOARD</t>
  </si>
  <si>
    <t>TOTAL REVENUE (₹)</t>
  </si>
  <si>
    <t>TOTAL ORDERS</t>
  </si>
  <si>
    <t>TAXABLE VALUE (₹)</t>
  </si>
  <si>
    <t>TOTAL GST COLLECTED (₹)</t>
  </si>
  <si>
    <t>Customer Name</t>
  </si>
  <si>
    <t>Total Revenue (₹)</t>
  </si>
  <si>
    <t>GST Type</t>
  </si>
  <si>
    <t>Amount (₹)</t>
  </si>
  <si>
    <t>Nexus Tech Solutions Pvt Ltd</t>
  </si>
  <si>
    <t>CGST</t>
  </si>
  <si>
    <t>Apex Logistics Ltd</t>
  </si>
  <si>
    <t>SGST</t>
  </si>
  <si>
    <t>Karnataka Data Infrastructure Hub</t>
  </si>
  <si>
    <t>IGST</t>
  </si>
  <si>
    <t>Gujarat Manufacturing Corp</t>
  </si>
  <si>
    <t>Maharani Digital Enterprises</t>
  </si>
  <si>
    <t>Telangana Systems &amp; Cloud Solutions</t>
  </si>
  <si>
    <t>ORD-2026-101</t>
  </si>
  <si>
    <t>SKU ID</t>
  </si>
  <si>
    <t>Qty</t>
  </si>
  <si>
    <t>Unit Price (₹)</t>
  </si>
  <si>
    <t>ORDER TRANSACTION &amp; BILLING MASTER</t>
  </si>
  <si>
    <t>Order ID</t>
  </si>
  <si>
    <t>Order Date</t>
  </si>
  <si>
    <t>Customer ID</t>
  </si>
  <si>
    <t>Company Name</t>
  </si>
  <si>
    <t>State Code</t>
  </si>
  <si>
    <t>Product Description</t>
  </si>
  <si>
    <t>Taxable Amt (₹)</t>
  </si>
  <si>
    <t>CGST (₹)</t>
  </si>
  <si>
    <t>SGST (₹)</t>
  </si>
  <si>
    <t>IGST (₹)</t>
  </si>
  <si>
    <t>Total Amt (₹)</t>
  </si>
  <si>
    <t>2026-08-01</t>
  </si>
  <si>
    <t>CUST-201</t>
  </si>
  <si>
    <t>SKU-1001</t>
  </si>
  <si>
    <t>SKU-1005</t>
  </si>
  <si>
    <t>ORD-2026-102</t>
  </si>
  <si>
    <t>2026-08-03</t>
  </si>
  <si>
    <t>CUST-202</t>
  </si>
  <si>
    <t>SKU-1003</t>
  </si>
  <si>
    <t>SKU-1008</t>
  </si>
  <si>
    <t>ORD-2026-103</t>
  </si>
  <si>
    <t>2026-08-05</t>
  </si>
  <si>
    <t>CUST-203</t>
  </si>
  <si>
    <t>SKU-1002</t>
  </si>
  <si>
    <t>SKU-1006</t>
  </si>
  <si>
    <t>ORD-2026-104</t>
  </si>
  <si>
    <t>2026-08-10</t>
  </si>
  <si>
    <t>CUST-204</t>
  </si>
  <si>
    <t>SKU-1009</t>
  </si>
  <si>
    <t>SKU-1010</t>
  </si>
  <si>
    <t>ORD-2026-105</t>
  </si>
  <si>
    <t>2026-08-15</t>
  </si>
  <si>
    <t>CUST-205</t>
  </si>
  <si>
    <t>SKU-1004</t>
  </si>
  <si>
    <t>SKU-1007</t>
  </si>
  <si>
    <t>ORD-2026-106</t>
  </si>
  <si>
    <t>2026-08-18</t>
  </si>
  <si>
    <t>ORD-2026-107</t>
  </si>
  <si>
    <t>2026-08-20</t>
  </si>
  <si>
    <t>CUST-206</t>
  </si>
  <si>
    <t>ORD-2026-108</t>
  </si>
  <si>
    <t>2026-08-22</t>
  </si>
  <si>
    <t>ORD-2026-109</t>
  </si>
  <si>
    <t>2026-08-25</t>
  </si>
  <si>
    <t>ORD-2026-110</t>
  </si>
  <si>
    <t>2026-08-28</t>
  </si>
  <si>
    <t>TOTALS</t>
  </si>
  <si>
    <t>CUSTOMER MASTER DATABASE</t>
  </si>
  <si>
    <t>GSTIN</t>
  </si>
  <si>
    <t>Billing Address</t>
  </si>
  <si>
    <t>State</t>
  </si>
  <si>
    <t>POS Category</t>
  </si>
  <si>
    <t>27AAACN1234F1Z5</t>
  </si>
  <si>
    <t>Plot 42, MIDC Industrial Area, Mumbai</t>
  </si>
  <si>
    <t>Maharashtra</t>
  </si>
  <si>
    <t>27</t>
  </si>
  <si>
    <t>Intrastate</t>
  </si>
  <si>
    <t>07AAACA5678G1Z2</t>
  </si>
  <si>
    <t>12 Barakhamba Road, Connaught Place, New Delhi</t>
  </si>
  <si>
    <t>Delhi</t>
  </si>
  <si>
    <t>07</t>
  </si>
  <si>
    <t>Interstate</t>
  </si>
  <si>
    <t>29AAACK9012H1Z9</t>
  </si>
  <si>
    <t>7th Block, Koramangala, Bengaluru</t>
  </si>
  <si>
    <t>Karnataka</t>
  </si>
  <si>
    <t>29</t>
  </si>
  <si>
    <t>24AAACG3456J1Z6</t>
  </si>
  <si>
    <t>GIDC Electronics Estate, Gandhinagar</t>
  </si>
  <si>
    <t>Gujarat</t>
  </si>
  <si>
    <t>24</t>
  </si>
  <si>
    <t>27AABCM8765K1Z1</t>
  </si>
  <si>
    <t>FC Road, Shivaji Nagar, Pune</t>
  </si>
  <si>
    <t>36AAACT4321L1Z0</t>
  </si>
  <si>
    <t>HITEC City, Phase 2, Hyderabad</t>
  </si>
  <si>
    <t>Telangana</t>
  </si>
  <si>
    <t>36</t>
  </si>
  <si>
    <t>PRODUCT &amp; TAX MASTER (GST RATES)</t>
  </si>
  <si>
    <t>HSN/SAC Code</t>
  </si>
  <si>
    <t>GST Rate (%)</t>
  </si>
  <si>
    <t>Category</t>
  </si>
  <si>
    <t>Enterprise Server Rack 42U</t>
  </si>
  <si>
    <t>8471</t>
  </si>
  <si>
    <t>Hardware</t>
  </si>
  <si>
    <t>Industrial IoT Gateway</t>
  </si>
  <si>
    <t>8517</t>
  </si>
  <si>
    <t>Electronics</t>
  </si>
  <si>
    <t>Cloud ERP SaaS - Annual</t>
  </si>
  <si>
    <t>9983</t>
  </si>
  <si>
    <t>Software/Services</t>
  </si>
  <si>
    <t>Biometric Access Control Terminal</t>
  </si>
  <si>
    <t>8543</t>
  </si>
  <si>
    <t>Custom API Integration Consultancy (hr)</t>
  </si>
  <si>
    <t>Services</t>
  </si>
  <si>
    <t>High-Performance Fiber Optic Cable 100m</t>
  </si>
  <si>
    <t>8544</t>
  </si>
  <si>
    <t>Networking</t>
  </si>
  <si>
    <t>Smart Energy Meter</t>
  </si>
  <si>
    <t>9028</t>
  </si>
  <si>
    <t>Technical Support Retainer (Monthly)</t>
  </si>
  <si>
    <t>Uninterruptible Power Supply 10kVA</t>
  </si>
  <si>
    <t>8504</t>
  </si>
  <si>
    <t>Barcode Scanner Handheld Wireless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</si>
</sst>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₹#,##0.00"/>
    <numFmt numFmtId="165" formatCode="0.0%"/>
    <numFmt numFmtId="166" formatCode="yyyy\-mm\-dd"/>
  </numFmts>
  <fonts count="8" x14ac:knownFonts="1">
    <font>
      <sz val="11"/>
      <color theme="1"/>
      <name val="Calibri"/>
      <family val="2"/>
      <scheme val="minor"/>
    </font>
    <font>
      <b/>
      <sz val="16"/>
      <color rgb="FFFFFFFF"/>
      <name val="Segoe UI"/>
    </font>
    <font>
      <b/>
      <sz val="10"/>
      <color rgb="FFFFFFFF"/>
      <name val="Segoe UI"/>
    </font>
    <font>
      <sz val="10"/>
      <color rgb="FF333333"/>
      <name val="Segoe UI"/>
    </font>
    <font>
      <b/>
      <sz val="10"/>
      <color rgb="FF333333"/>
      <name val="Segoe UI"/>
    </font>
    <font>
      <sz val="11"/>
      <color theme="0"/>
      <name val="Calibri"/>
      <family val="2"/>
      <scheme val="minor"/>
    </font>
    <font>
      <b/>
      <sz val="14"/>
      <color theme="0"/>
      <name val="Segoe UI"/>
    </font>
    <font>
      <b/>
      <sz val="10"/>
      <color theme="0"/>
      <name val="Segoe UI"/>
    </font>
  </fonts>
  <fills count="7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theme="1"/>
        <bgColor rgb="FF1B365D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2B547E"/>
      </patternFill>
    </fill>
    <fill>
      <patternFill patternType="solid">
        <fgColor theme="1"/>
        <bgColor rgb="FFE8EEF5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double">
        <color rgb="FF1B365D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/>
    <xf numFmtId="0" fontId="3" fillId="0" borderId="1" xfId="0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6" fontId="3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3" fontId="4" fillId="0" borderId="2" xfId="0" applyNumberFormat="1" applyFont="1" applyBorder="1"/>
    <xf numFmtId="164" fontId="4" fillId="0" borderId="2" xfId="0" applyNumberFormat="1" applyFont="1" applyBorder="1"/>
    <xf numFmtId="165" fontId="3" fillId="0" borderId="1" xfId="0" applyNumberFormat="1" applyFont="1" applyBorder="1" applyAlignment="1">
      <alignment horizontal="right"/>
    </xf>
    <xf numFmtId="0" fontId="1" fillId="3" borderId="0" xfId="0" applyFont="1" applyFill="1" applyAlignment="1">
      <alignment horizontal="center" vertical="center"/>
    </xf>
    <xf numFmtId="0" fontId="0" fillId="4" borderId="0" xfId="0" applyFill="1"/>
    <xf numFmtId="0" fontId="2" fillId="5" borderId="0" xfId="0" applyFont="1" applyFill="1" applyAlignment="1">
      <alignment horizontal="center" vertical="center"/>
    </xf>
    <xf numFmtId="164" fontId="6" fillId="6" borderId="0" xfId="0" applyNumberFormat="1" applyFont="1" applyFill="1" applyAlignment="1">
      <alignment horizontal="center" vertical="center"/>
    </xf>
    <xf numFmtId="0" fontId="5" fillId="4" borderId="0" xfId="0" applyFont="1" applyFill="1"/>
    <xf numFmtId="0" fontId="7" fillId="5" borderId="0" xfId="0" applyFont="1" applyFill="1" applyAlignment="1">
      <alignment horizontal="center" vertical="center"/>
    </xf>
    <xf numFmtId="3" fontId="6" fillId="6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Revenue Breakdown by Customer (₹)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Dashboard!$C$10</c:f>
              <c:strCache>
                <c:ptCount val="1"/>
                <c:pt idx="0">
                  <c:v>Total Revenue (₹)</c:v>
                </c:pt>
              </c:strCache>
            </c:strRef>
          </c:tx>
          <c:spPr>
            <a:ln>
              <a:prstDash val="solid"/>
            </a:ln>
          </c:spPr>
          <c:invertIfNegative val="0"/>
          <c:cat>
            <c:strRef>
              <c:f>Dashboard!$B$11:$B$16</c:f>
              <c:strCache>
                <c:ptCount val="6"/>
                <c:pt idx="0">
                  <c:v>Nexus Tech Solutions Pvt Ltd</c:v>
                </c:pt>
                <c:pt idx="1">
                  <c:v>Apex Logistics Ltd</c:v>
                </c:pt>
                <c:pt idx="2">
                  <c:v>Karnataka Data Infrastructure Hub</c:v>
                </c:pt>
                <c:pt idx="3">
                  <c:v>Gujarat Manufacturing Corp</c:v>
                </c:pt>
                <c:pt idx="4">
                  <c:v>Maharani Digital Enterprises</c:v>
                </c:pt>
                <c:pt idx="5">
                  <c:v>Telangana Systems &amp; Cloud Solutions</c:v>
                </c:pt>
              </c:strCache>
            </c:strRef>
          </c:cat>
          <c:val>
            <c:numRef>
              <c:f>Dashboard!$C$11:$C$16</c:f>
              <c:numCache>
                <c:formatCode>\₹#,##0.00</c:formatCode>
                <c:ptCount val="6"/>
                <c:pt idx="0">
                  <c:v>403560</c:v>
                </c:pt>
                <c:pt idx="1">
                  <c:v>737500</c:v>
                </c:pt>
                <c:pt idx="2">
                  <c:v>473270</c:v>
                </c:pt>
                <c:pt idx="3">
                  <c:v>127616</c:v>
                </c:pt>
                <c:pt idx="4">
                  <c:v>170746</c:v>
                </c:pt>
                <c:pt idx="5">
                  <c:v>531000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E6-4B55-AE2A-5FF19990C4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Customer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0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Revenue (₹)</a:t>
                </a:r>
              </a:p>
            </c:rich>
          </c:tx>
          <c:overlay val="0"/>
        </c:title>
        <c:numFmt formatCode="\₹#,##0.00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IN"/>
              <a:t>Tax Distribution (CGST vs SGST vs IGST)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Dashboard!$F$10</c:f>
              <c:strCache>
                <c:ptCount val="1"/>
                <c:pt idx="0">
                  <c:v>Amount (₹)</c:v>
                </c:pt>
              </c:strCache>
            </c:strRef>
          </c:tx>
          <c:spPr>
            <a:ln>
              <a:prstDash val="solid"/>
            </a:ln>
          </c:spPr>
          <c:cat>
            <c:strRef>
              <c:f>Dashboard!$E$11:$E$13</c:f>
              <c:strCache>
                <c:ptCount val="3"/>
                <c:pt idx="0">
                  <c:v>CGST</c:v>
                </c:pt>
                <c:pt idx="1">
                  <c:v>SGST</c:v>
                </c:pt>
                <c:pt idx="2">
                  <c:v>IGST</c:v>
                </c:pt>
              </c:strCache>
            </c:strRef>
          </c:cat>
          <c:val>
            <c:numRef>
              <c:f>Dashboard!$F$11:$F$13</c:f>
              <c:numCache>
                <c:formatCode>\₹#,##0.00</c:formatCode>
                <c:ptCount val="3"/>
                <c:pt idx="0">
                  <c:v>43803</c:v>
                </c:pt>
                <c:pt idx="1">
                  <c:v>43803</c:v>
                </c:pt>
                <c:pt idx="2">
                  <c:v>301686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80-4E37-BAFA-3AC4DEC92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0</xdr:rowOff>
    </xdr:from>
    <xdr:ext cx="5400000" cy="3600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4</xdr:col>
      <xdr:colOff>0</xdr:colOff>
      <xdr:row>17</xdr:row>
      <xdr:rowOff>0</xdr:rowOff>
    </xdr:from>
    <xdr:ext cx="4320000" cy="360000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showGridLines="0" topLeftCell="B5" zoomScaleNormal="100" workbookViewId="0">
      <selection activeCell="B10" sqref="B10:C10"/>
    </sheetView>
  </sheetViews>
  <sheetFormatPr defaultRowHeight="15" x14ac:dyDescent="0.25"/>
  <cols>
    <col min="1" max="1" width="41" hidden="1" customWidth="1"/>
    <col min="2" max="2" width="38" customWidth="1"/>
    <col min="3" max="3" width="71" customWidth="1"/>
    <col min="4" max="4" width="12" customWidth="1"/>
    <col min="5" max="5" width="41" customWidth="1"/>
    <col min="6" max="6" width="33" customWidth="1"/>
    <col min="7" max="8" width="12" customWidth="1"/>
  </cols>
  <sheetData>
    <row r="1" spans="1:8" ht="39.950000000000003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</row>
    <row r="3" spans="1:8" x14ac:dyDescent="0.25">
      <c r="B3" s="14" t="s">
        <v>1</v>
      </c>
      <c r="C3" s="13"/>
      <c r="E3" s="17" t="s">
        <v>2</v>
      </c>
      <c r="F3" s="16"/>
    </row>
    <row r="4" spans="1:8" ht="20.25" x14ac:dyDescent="0.25">
      <c r="B4" s="15">
        <f>SUM('Order Master'!N4:N18)</f>
        <v>2443692</v>
      </c>
      <c r="C4" s="16"/>
      <c r="E4" s="18">
        <f ca="1">COUNTA(_xludf.UNIQUE('Order Master'!A4:A18))</f>
        <v>1</v>
      </c>
      <c r="F4" s="16"/>
    </row>
    <row r="6" spans="1:8" x14ac:dyDescent="0.25">
      <c r="B6" s="17" t="s">
        <v>3</v>
      </c>
      <c r="C6" s="16"/>
      <c r="E6" s="17" t="s">
        <v>4</v>
      </c>
      <c r="F6" s="16"/>
    </row>
    <row r="7" spans="1:8" ht="20.25" x14ac:dyDescent="0.25">
      <c r="B7" s="15">
        <f>SUM('Order Master'!J4:J18)</f>
        <v>2054400</v>
      </c>
      <c r="C7" s="16"/>
      <c r="E7" s="15">
        <f>SUM('Order Master'!K4:M18)</f>
        <v>389292</v>
      </c>
      <c r="F7" s="16"/>
    </row>
    <row r="10" spans="1:8" x14ac:dyDescent="0.25">
      <c r="B10" s="1" t="s">
        <v>5</v>
      </c>
      <c r="C10" s="1" t="s">
        <v>6</v>
      </c>
      <c r="E10" s="1" t="s">
        <v>7</v>
      </c>
      <c r="F10" s="1" t="s">
        <v>8</v>
      </c>
    </row>
    <row r="11" spans="1:8" x14ac:dyDescent="0.25">
      <c r="B11" s="2" t="s">
        <v>9</v>
      </c>
      <c r="C11" s="3">
        <f>SUMIF('Order Master'!$D$4:$D$18, B11, 'Order Master'!$N$4:$N$18)</f>
        <v>403560</v>
      </c>
      <c r="E11" s="2" t="s">
        <v>10</v>
      </c>
      <c r="F11" s="3">
        <f>SUM('Order Master'!K4:K18)</f>
        <v>43803</v>
      </c>
    </row>
    <row r="12" spans="1:8" x14ac:dyDescent="0.25">
      <c r="B12" s="2" t="s">
        <v>11</v>
      </c>
      <c r="C12" s="3">
        <f>SUMIF('Order Master'!$D$4:$D$18, B12, 'Order Master'!$N$4:$N$18)</f>
        <v>737500</v>
      </c>
      <c r="E12" s="2" t="s">
        <v>12</v>
      </c>
      <c r="F12" s="3">
        <f>SUM('Order Master'!L4:L18)</f>
        <v>43803</v>
      </c>
    </row>
    <row r="13" spans="1:8" x14ac:dyDescent="0.25">
      <c r="B13" s="2" t="s">
        <v>13</v>
      </c>
      <c r="C13" s="3">
        <f>SUMIF('Order Master'!$D$4:$D$18, B13, 'Order Master'!$N$4:$N$18)</f>
        <v>473270</v>
      </c>
      <c r="E13" s="2" t="s">
        <v>14</v>
      </c>
      <c r="F13" s="3">
        <f>SUM('Order Master'!M4:M18)</f>
        <v>301686</v>
      </c>
    </row>
    <row r="14" spans="1:8" x14ac:dyDescent="0.25">
      <c r="B14" s="2" t="s">
        <v>15</v>
      </c>
      <c r="C14" s="3">
        <f>SUMIF('Order Master'!$D$4:$D$18, B14, 'Order Master'!$N$4:$N$18)</f>
        <v>127616</v>
      </c>
    </row>
    <row r="15" spans="1:8" x14ac:dyDescent="0.25">
      <c r="B15" s="2" t="s">
        <v>16</v>
      </c>
      <c r="C15" s="3">
        <f>SUMIF('Order Master'!$D$4:$D$18, B15, 'Order Master'!$N$4:$N$18)</f>
        <v>170746</v>
      </c>
    </row>
    <row r="16" spans="1:8" x14ac:dyDescent="0.25">
      <c r="B16" s="2" t="s">
        <v>17</v>
      </c>
      <c r="C16" s="3">
        <f>SUMIF('Order Master'!$D$4:$D$18, B16, 'Order Master'!$N$4:$N$18)</f>
        <v>531000</v>
      </c>
    </row>
  </sheetData>
  <mergeCells count="9">
    <mergeCell ref="B3:C3"/>
    <mergeCell ref="A1:H1"/>
    <mergeCell ref="B4:C4"/>
    <mergeCell ref="E3:F3"/>
    <mergeCell ref="E4:F4"/>
    <mergeCell ref="B6:C6"/>
    <mergeCell ref="E6:F6"/>
    <mergeCell ref="B7:C7"/>
    <mergeCell ref="E7:F7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workbookViewId="0">
      <selection activeCell="A3" sqref="A3:N3"/>
    </sheetView>
  </sheetViews>
  <sheetFormatPr defaultRowHeight="15" x14ac:dyDescent="0.25"/>
  <cols>
    <col min="1" max="1" width="37" customWidth="1"/>
    <col min="2" max="2" width="13" customWidth="1"/>
    <col min="3" max="3" width="14" customWidth="1"/>
    <col min="4" max="5" width="49" customWidth="1"/>
    <col min="6" max="6" width="12" customWidth="1"/>
    <col min="7" max="7" width="54" customWidth="1"/>
    <col min="8" max="8" width="15" customWidth="1"/>
    <col min="9" max="9" width="57" customWidth="1"/>
    <col min="10" max="10" width="18" customWidth="1"/>
    <col min="11" max="12" width="82" customWidth="1"/>
    <col min="13" max="13" width="79" customWidth="1"/>
    <col min="14" max="14" width="22" customWidth="1"/>
  </cols>
  <sheetData>
    <row r="1" spans="1:14" ht="39.950000000000003" customHeight="1" x14ac:dyDescent="0.25">
      <c r="A1" s="12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3" spans="1:14" ht="24.95" customHeight="1" x14ac:dyDescent="0.25">
      <c r="A3" s="19" t="s">
        <v>23</v>
      </c>
      <c r="B3" s="19" t="s">
        <v>24</v>
      </c>
      <c r="C3" s="19" t="s">
        <v>25</v>
      </c>
      <c r="D3" s="19" t="s">
        <v>26</v>
      </c>
      <c r="E3" s="19" t="s">
        <v>27</v>
      </c>
      <c r="F3" s="19" t="s">
        <v>19</v>
      </c>
      <c r="G3" s="19" t="s">
        <v>28</v>
      </c>
      <c r="H3" s="19" t="s">
        <v>20</v>
      </c>
      <c r="I3" s="19" t="s">
        <v>21</v>
      </c>
      <c r="J3" s="19" t="s">
        <v>29</v>
      </c>
      <c r="K3" s="19" t="s">
        <v>30</v>
      </c>
      <c r="L3" s="19" t="s">
        <v>31</v>
      </c>
      <c r="M3" s="19" t="s">
        <v>32</v>
      </c>
      <c r="N3" s="19" t="s">
        <v>33</v>
      </c>
    </row>
    <row r="4" spans="1:14" x14ac:dyDescent="0.25">
      <c r="A4" s="4" t="s">
        <v>18</v>
      </c>
      <c r="B4" s="7" t="s">
        <v>34</v>
      </c>
      <c r="C4" s="4" t="s">
        <v>35</v>
      </c>
      <c r="D4" s="2" t="str">
        <f>VLOOKUP(C4, 'Customer Master'!A:B, 2, FALSE)</f>
        <v>Nexus Tech Solutions Pvt Ltd</v>
      </c>
      <c r="E4" s="4" t="str">
        <f>VLOOKUP(C4, 'Customer Master'!A:F, 6, FALSE)</f>
        <v>27</v>
      </c>
      <c r="F4" s="4" t="s">
        <v>36</v>
      </c>
      <c r="G4" s="2" t="str">
        <f>VLOOKUP(F4, 'Product &amp; Tax Master'!A:B, 2, FALSE)</f>
        <v>Enterprise Server Rack 42U</v>
      </c>
      <c r="H4" s="5">
        <v>2</v>
      </c>
      <c r="I4" s="6">
        <f>VLOOKUP(F4, 'Product &amp; Tax Master'!A:D, 4, FALSE)</f>
        <v>125000</v>
      </c>
      <c r="J4" s="6">
        <f t="shared" ref="J4:J18" si="0">H4*I4</f>
        <v>250000</v>
      </c>
      <c r="K4" s="6">
        <f>IF(E4="27", J4*(VLOOKUP(F4, 'Product &amp; Tax Master'!A:E, 5, FALSE)/2), 0)</f>
        <v>22500</v>
      </c>
      <c r="L4" s="6">
        <f>IF(E4="27", J4*(VLOOKUP(F4, 'Product &amp; Tax Master'!A:E, 5, FALSE)/2), 0)</f>
        <v>22500</v>
      </c>
      <c r="M4" s="6">
        <f>IF(E4&lt;&gt;"27", J4*VLOOKUP(F4, 'Product &amp; Tax Master'!A:E, 5, FALSE), 0)</f>
        <v>0</v>
      </c>
      <c r="N4" s="6">
        <f t="shared" ref="N4:N18" si="1">J4+K4+L4+M4</f>
        <v>295000</v>
      </c>
    </row>
    <row r="5" spans="1:14" x14ac:dyDescent="0.25">
      <c r="A5" s="4" t="s">
        <v>18</v>
      </c>
      <c r="B5" s="7" t="s">
        <v>34</v>
      </c>
      <c r="C5" s="4" t="s">
        <v>35</v>
      </c>
      <c r="D5" s="2" t="str">
        <f>VLOOKUP(C5, 'Customer Master'!A:B, 2, FALSE)</f>
        <v>Nexus Tech Solutions Pvt Ltd</v>
      </c>
      <c r="E5" s="4" t="str">
        <f>VLOOKUP(C5, 'Customer Master'!A:F, 6, FALSE)</f>
        <v>27</v>
      </c>
      <c r="F5" s="4" t="s">
        <v>37</v>
      </c>
      <c r="G5" s="2" t="str">
        <f>VLOOKUP(F5, 'Product &amp; Tax Master'!A:B, 2, FALSE)</f>
        <v>Custom API Integration Consultancy (hr)</v>
      </c>
      <c r="H5" s="5">
        <v>10</v>
      </c>
      <c r="I5" s="6">
        <f>VLOOKUP(F5, 'Product &amp; Tax Master'!A:D, 4, FALSE)</f>
        <v>3500</v>
      </c>
      <c r="J5" s="6">
        <f t="shared" si="0"/>
        <v>35000</v>
      </c>
      <c r="K5" s="6">
        <f>IF(E5="27", J5*(VLOOKUP(F5, 'Product &amp; Tax Master'!A:E, 5, FALSE)/2), 0)</f>
        <v>3150</v>
      </c>
      <c r="L5" s="6">
        <f>IF(E5="27", J5*(VLOOKUP(F5, 'Product &amp; Tax Master'!A:E, 5, FALSE)/2), 0)</f>
        <v>3150</v>
      </c>
      <c r="M5" s="6">
        <f>IF(E5&lt;&gt;"27", J5*VLOOKUP(F5, 'Product &amp; Tax Master'!A:E, 5, FALSE), 0)</f>
        <v>0</v>
      </c>
      <c r="N5" s="6">
        <f t="shared" si="1"/>
        <v>41300</v>
      </c>
    </row>
    <row r="6" spans="1:14" x14ac:dyDescent="0.25">
      <c r="A6" s="4" t="s">
        <v>38</v>
      </c>
      <c r="B6" s="7" t="s">
        <v>39</v>
      </c>
      <c r="C6" s="4" t="s">
        <v>40</v>
      </c>
      <c r="D6" s="2" t="str">
        <f>VLOOKUP(C6, 'Customer Master'!A:B, 2, FALSE)</f>
        <v>Apex Logistics Ltd</v>
      </c>
      <c r="E6" s="4" t="str">
        <f>VLOOKUP(C6, 'Customer Master'!A:F, 6, FALSE)</f>
        <v>07</v>
      </c>
      <c r="F6" s="4" t="s">
        <v>41</v>
      </c>
      <c r="G6" s="2" t="str">
        <f>VLOOKUP(F6, 'Product &amp; Tax Master'!A:B, 2, FALSE)</f>
        <v>Cloud ERP SaaS - Annual</v>
      </c>
      <c r="H6" s="5">
        <v>1</v>
      </c>
      <c r="I6" s="6">
        <f>VLOOKUP(F6, 'Product &amp; Tax Master'!A:D, 4, FALSE)</f>
        <v>450000</v>
      </c>
      <c r="J6" s="6">
        <f t="shared" si="0"/>
        <v>450000</v>
      </c>
      <c r="K6" s="6">
        <f>IF(E6="27", J6*(VLOOKUP(F6, 'Product &amp; Tax Master'!A:E, 5, FALSE)/2), 0)</f>
        <v>0</v>
      </c>
      <c r="L6" s="6">
        <f>IF(E6="27", J6*(VLOOKUP(F6, 'Product &amp; Tax Master'!A:E, 5, FALSE)/2), 0)</f>
        <v>0</v>
      </c>
      <c r="M6" s="6">
        <f>IF(E6&lt;&gt;"27", J6*VLOOKUP(F6, 'Product &amp; Tax Master'!A:E, 5, FALSE), 0)</f>
        <v>81000</v>
      </c>
      <c r="N6" s="6">
        <f t="shared" si="1"/>
        <v>531000</v>
      </c>
    </row>
    <row r="7" spans="1:14" x14ac:dyDescent="0.25">
      <c r="A7" s="4" t="s">
        <v>38</v>
      </c>
      <c r="B7" s="7" t="s">
        <v>39</v>
      </c>
      <c r="C7" s="4" t="s">
        <v>40</v>
      </c>
      <c r="D7" s="2" t="str">
        <f>VLOOKUP(C7, 'Customer Master'!A:B, 2, FALSE)</f>
        <v>Apex Logistics Ltd</v>
      </c>
      <c r="E7" s="4" t="str">
        <f>VLOOKUP(C7, 'Customer Master'!A:F, 6, FALSE)</f>
        <v>07</v>
      </c>
      <c r="F7" s="4" t="s">
        <v>42</v>
      </c>
      <c r="G7" s="2" t="str">
        <f>VLOOKUP(F7, 'Product &amp; Tax Master'!A:B, 2, FALSE)</f>
        <v>Technical Support Retainer (Monthly)</v>
      </c>
      <c r="H7" s="5">
        <v>2</v>
      </c>
      <c r="I7" s="6">
        <f>VLOOKUP(F7, 'Product &amp; Tax Master'!A:D, 4, FALSE)</f>
        <v>25000</v>
      </c>
      <c r="J7" s="6">
        <f t="shared" si="0"/>
        <v>50000</v>
      </c>
      <c r="K7" s="6">
        <f>IF(E7="27", J7*(VLOOKUP(F7, 'Product &amp; Tax Master'!A:E, 5, FALSE)/2), 0)</f>
        <v>0</v>
      </c>
      <c r="L7" s="6">
        <f>IF(E7="27", J7*(VLOOKUP(F7, 'Product &amp; Tax Master'!A:E, 5, FALSE)/2), 0)</f>
        <v>0</v>
      </c>
      <c r="M7" s="6">
        <f>IF(E7&lt;&gt;"27", J7*VLOOKUP(F7, 'Product &amp; Tax Master'!A:E, 5, FALSE), 0)</f>
        <v>9000</v>
      </c>
      <c r="N7" s="6">
        <f t="shared" si="1"/>
        <v>59000</v>
      </c>
    </row>
    <row r="8" spans="1:14" x14ac:dyDescent="0.25">
      <c r="A8" s="4" t="s">
        <v>43</v>
      </c>
      <c r="B8" s="7" t="s">
        <v>44</v>
      </c>
      <c r="C8" s="4" t="s">
        <v>45</v>
      </c>
      <c r="D8" s="2" t="str">
        <f>VLOOKUP(C8, 'Customer Master'!A:B, 2, FALSE)</f>
        <v>Karnataka Data Infrastructure Hub</v>
      </c>
      <c r="E8" s="4" t="str">
        <f>VLOOKUP(C8, 'Customer Master'!A:F, 6, FALSE)</f>
        <v>29</v>
      </c>
      <c r="F8" s="4" t="s">
        <v>46</v>
      </c>
      <c r="G8" s="2" t="str">
        <f>VLOOKUP(F8, 'Product &amp; Tax Master'!A:B, 2, FALSE)</f>
        <v>Industrial IoT Gateway</v>
      </c>
      <c r="H8" s="5">
        <v>5</v>
      </c>
      <c r="I8" s="6">
        <f>VLOOKUP(F8, 'Product &amp; Tax Master'!A:D, 4, FALSE)</f>
        <v>28500</v>
      </c>
      <c r="J8" s="6">
        <f t="shared" si="0"/>
        <v>142500</v>
      </c>
      <c r="K8" s="6">
        <f>IF(E8="27", J8*(VLOOKUP(F8, 'Product &amp; Tax Master'!A:E, 5, FALSE)/2), 0)</f>
        <v>0</v>
      </c>
      <c r="L8" s="6">
        <f>IF(E8="27", J8*(VLOOKUP(F8, 'Product &amp; Tax Master'!A:E, 5, FALSE)/2), 0)</f>
        <v>0</v>
      </c>
      <c r="M8" s="6">
        <f>IF(E8&lt;&gt;"27", J8*VLOOKUP(F8, 'Product &amp; Tax Master'!A:E, 5, FALSE), 0)</f>
        <v>25650</v>
      </c>
      <c r="N8" s="6">
        <f t="shared" si="1"/>
        <v>168150</v>
      </c>
    </row>
    <row r="9" spans="1:14" x14ac:dyDescent="0.25">
      <c r="A9" s="4" t="s">
        <v>43</v>
      </c>
      <c r="B9" s="7" t="s">
        <v>44</v>
      </c>
      <c r="C9" s="4" t="s">
        <v>45</v>
      </c>
      <c r="D9" s="2" t="str">
        <f>VLOOKUP(C9, 'Customer Master'!A:B, 2, FALSE)</f>
        <v>Karnataka Data Infrastructure Hub</v>
      </c>
      <c r="E9" s="4" t="str">
        <f>VLOOKUP(C9, 'Customer Master'!A:F, 6, FALSE)</f>
        <v>29</v>
      </c>
      <c r="F9" s="4" t="s">
        <v>47</v>
      </c>
      <c r="G9" s="2" t="str">
        <f>VLOOKUP(F9, 'Product &amp; Tax Master'!A:B, 2, FALSE)</f>
        <v>High-Performance Fiber Optic Cable 100m</v>
      </c>
      <c r="H9" s="5">
        <v>10</v>
      </c>
      <c r="I9" s="6">
        <f>VLOOKUP(F9, 'Product &amp; Tax Master'!A:D, 4, FALSE)</f>
        <v>8500</v>
      </c>
      <c r="J9" s="6">
        <f t="shared" si="0"/>
        <v>85000</v>
      </c>
      <c r="K9" s="6">
        <f>IF(E9="27", J9*(VLOOKUP(F9, 'Product &amp; Tax Master'!A:E, 5, FALSE)/2), 0)</f>
        <v>0</v>
      </c>
      <c r="L9" s="6">
        <f>IF(E9="27", J9*(VLOOKUP(F9, 'Product &amp; Tax Master'!A:E, 5, FALSE)/2), 0)</f>
        <v>0</v>
      </c>
      <c r="M9" s="6">
        <f>IF(E9&lt;&gt;"27", J9*VLOOKUP(F9, 'Product &amp; Tax Master'!A:E, 5, FALSE), 0)</f>
        <v>10200</v>
      </c>
      <c r="N9" s="6">
        <f t="shared" si="1"/>
        <v>95200</v>
      </c>
    </row>
    <row r="10" spans="1:14" x14ac:dyDescent="0.25">
      <c r="A10" s="4" t="s">
        <v>48</v>
      </c>
      <c r="B10" s="7" t="s">
        <v>49</v>
      </c>
      <c r="C10" s="4" t="s">
        <v>50</v>
      </c>
      <c r="D10" s="2" t="str">
        <f>VLOOKUP(C10, 'Customer Master'!A:B, 2, FALSE)</f>
        <v>Gujarat Manufacturing Corp</v>
      </c>
      <c r="E10" s="4" t="str">
        <f>VLOOKUP(C10, 'Customer Master'!A:F, 6, FALSE)</f>
        <v>24</v>
      </c>
      <c r="F10" s="4" t="s">
        <v>51</v>
      </c>
      <c r="G10" s="2" t="str">
        <f>VLOOKUP(F10, 'Product &amp; Tax Master'!A:B, 2, FALSE)</f>
        <v>Uninterruptible Power Supply 10kVA</v>
      </c>
      <c r="H10" s="5">
        <v>1</v>
      </c>
      <c r="I10" s="6">
        <f>VLOOKUP(F10, 'Product &amp; Tax Master'!A:D, 4, FALSE)</f>
        <v>82000</v>
      </c>
      <c r="J10" s="6">
        <f t="shared" si="0"/>
        <v>82000</v>
      </c>
      <c r="K10" s="6">
        <f>IF(E10="27", J10*(VLOOKUP(F10, 'Product &amp; Tax Master'!A:E, 5, FALSE)/2), 0)</f>
        <v>0</v>
      </c>
      <c r="L10" s="6">
        <f>IF(E10="27", J10*(VLOOKUP(F10, 'Product &amp; Tax Master'!A:E, 5, FALSE)/2), 0)</f>
        <v>0</v>
      </c>
      <c r="M10" s="6">
        <f>IF(E10&lt;&gt;"27", J10*VLOOKUP(F10, 'Product &amp; Tax Master'!A:E, 5, FALSE), 0)</f>
        <v>22960.000000000004</v>
      </c>
      <c r="N10" s="6">
        <f t="shared" si="1"/>
        <v>104960</v>
      </c>
    </row>
    <row r="11" spans="1:14" x14ac:dyDescent="0.25">
      <c r="A11" s="4" t="s">
        <v>48</v>
      </c>
      <c r="B11" s="7" t="s">
        <v>49</v>
      </c>
      <c r="C11" s="4" t="s">
        <v>50</v>
      </c>
      <c r="D11" s="2" t="str">
        <f>VLOOKUP(C11, 'Customer Master'!A:B, 2, FALSE)</f>
        <v>Gujarat Manufacturing Corp</v>
      </c>
      <c r="E11" s="4" t="str">
        <f>VLOOKUP(C11, 'Customer Master'!A:F, 6, FALSE)</f>
        <v>24</v>
      </c>
      <c r="F11" s="4" t="s">
        <v>52</v>
      </c>
      <c r="G11" s="2" t="str">
        <f>VLOOKUP(F11, 'Product &amp; Tax Master'!A:B, 2, FALSE)</f>
        <v>Barcode Scanner Handheld Wireless</v>
      </c>
      <c r="H11" s="5">
        <v>4</v>
      </c>
      <c r="I11" s="6">
        <f>VLOOKUP(F11, 'Product &amp; Tax Master'!A:D, 4, FALSE)</f>
        <v>4800</v>
      </c>
      <c r="J11" s="6">
        <f t="shared" si="0"/>
        <v>19200</v>
      </c>
      <c r="K11" s="6">
        <f>IF(E11="27", J11*(VLOOKUP(F11, 'Product &amp; Tax Master'!A:E, 5, FALSE)/2), 0)</f>
        <v>0</v>
      </c>
      <c r="L11" s="6">
        <f>IF(E11="27", J11*(VLOOKUP(F11, 'Product &amp; Tax Master'!A:E, 5, FALSE)/2), 0)</f>
        <v>0</v>
      </c>
      <c r="M11" s="6">
        <f>IF(E11&lt;&gt;"27", J11*VLOOKUP(F11, 'Product &amp; Tax Master'!A:E, 5, FALSE), 0)</f>
        <v>3456</v>
      </c>
      <c r="N11" s="6">
        <f t="shared" si="1"/>
        <v>22656</v>
      </c>
    </row>
    <row r="12" spans="1:14" x14ac:dyDescent="0.25">
      <c r="A12" s="4" t="s">
        <v>53</v>
      </c>
      <c r="B12" s="7" t="s">
        <v>54</v>
      </c>
      <c r="C12" s="4" t="s">
        <v>55</v>
      </c>
      <c r="D12" s="2" t="str">
        <f>VLOOKUP(C12, 'Customer Master'!A:B, 2, FALSE)</f>
        <v>Maharani Digital Enterprises</v>
      </c>
      <c r="E12" s="4" t="str">
        <f>VLOOKUP(C12, 'Customer Master'!A:F, 6, FALSE)</f>
        <v>27</v>
      </c>
      <c r="F12" s="4" t="s">
        <v>56</v>
      </c>
      <c r="G12" s="2" t="str">
        <f>VLOOKUP(F12, 'Product &amp; Tax Master'!A:B, 2, FALSE)</f>
        <v>Biometric Access Control Terminal</v>
      </c>
      <c r="H12" s="5">
        <v>3</v>
      </c>
      <c r="I12" s="6">
        <f>VLOOKUP(F12, 'Product &amp; Tax Master'!A:D, 4, FALSE)</f>
        <v>14200</v>
      </c>
      <c r="J12" s="6">
        <f t="shared" si="0"/>
        <v>42600</v>
      </c>
      <c r="K12" s="6">
        <f>IF(E12="27", J12*(VLOOKUP(F12, 'Product &amp; Tax Master'!A:E, 5, FALSE)/2), 0)</f>
        <v>3834</v>
      </c>
      <c r="L12" s="6">
        <f>IF(E12="27", J12*(VLOOKUP(F12, 'Product &amp; Tax Master'!A:E, 5, FALSE)/2), 0)</f>
        <v>3834</v>
      </c>
      <c r="M12" s="6">
        <f>IF(E12&lt;&gt;"27", J12*VLOOKUP(F12, 'Product &amp; Tax Master'!A:E, 5, FALSE), 0)</f>
        <v>0</v>
      </c>
      <c r="N12" s="6">
        <f t="shared" si="1"/>
        <v>50268</v>
      </c>
    </row>
    <row r="13" spans="1:14" x14ac:dyDescent="0.25">
      <c r="A13" s="4" t="s">
        <v>53</v>
      </c>
      <c r="B13" s="7" t="s">
        <v>54</v>
      </c>
      <c r="C13" s="4" t="s">
        <v>55</v>
      </c>
      <c r="D13" s="2" t="str">
        <f>VLOOKUP(C13, 'Customer Master'!A:B, 2, FALSE)</f>
        <v>Maharani Digital Enterprises</v>
      </c>
      <c r="E13" s="4" t="str">
        <f>VLOOKUP(C13, 'Customer Master'!A:F, 6, FALSE)</f>
        <v>27</v>
      </c>
      <c r="F13" s="4" t="s">
        <v>57</v>
      </c>
      <c r="G13" s="2" t="str">
        <f>VLOOKUP(F13, 'Product &amp; Tax Master'!A:B, 2, FALSE)</f>
        <v>Smart Energy Meter</v>
      </c>
      <c r="H13" s="5">
        <v>8</v>
      </c>
      <c r="I13" s="6">
        <f>VLOOKUP(F13, 'Product &amp; Tax Master'!A:D, 4, FALSE)</f>
        <v>6200</v>
      </c>
      <c r="J13" s="6">
        <f t="shared" si="0"/>
        <v>49600</v>
      </c>
      <c r="K13" s="6">
        <f>IF(E13="27", J13*(VLOOKUP(F13, 'Product &amp; Tax Master'!A:E, 5, FALSE)/2), 0)</f>
        <v>4464</v>
      </c>
      <c r="L13" s="6">
        <f>IF(E13="27", J13*(VLOOKUP(F13, 'Product &amp; Tax Master'!A:E, 5, FALSE)/2), 0)</f>
        <v>4464</v>
      </c>
      <c r="M13" s="6">
        <f>IF(E13&lt;&gt;"27", J13*VLOOKUP(F13, 'Product &amp; Tax Master'!A:E, 5, FALSE), 0)</f>
        <v>0</v>
      </c>
      <c r="N13" s="6">
        <f t="shared" si="1"/>
        <v>58528</v>
      </c>
    </row>
    <row r="14" spans="1:14" x14ac:dyDescent="0.25">
      <c r="A14" s="4" t="s">
        <v>58</v>
      </c>
      <c r="B14" s="7" t="s">
        <v>59</v>
      </c>
      <c r="C14" s="4" t="s">
        <v>35</v>
      </c>
      <c r="D14" s="2" t="str">
        <f>VLOOKUP(C14, 'Customer Master'!A:B, 2, FALSE)</f>
        <v>Nexus Tech Solutions Pvt Ltd</v>
      </c>
      <c r="E14" s="4" t="str">
        <f>VLOOKUP(C14, 'Customer Master'!A:F, 6, FALSE)</f>
        <v>27</v>
      </c>
      <c r="F14" s="4" t="s">
        <v>46</v>
      </c>
      <c r="G14" s="2" t="str">
        <f>VLOOKUP(F14, 'Product &amp; Tax Master'!A:B, 2, FALSE)</f>
        <v>Industrial IoT Gateway</v>
      </c>
      <c r="H14" s="5">
        <v>2</v>
      </c>
      <c r="I14" s="6">
        <f>VLOOKUP(F14, 'Product &amp; Tax Master'!A:D, 4, FALSE)</f>
        <v>28500</v>
      </c>
      <c r="J14" s="6">
        <f t="shared" si="0"/>
        <v>57000</v>
      </c>
      <c r="K14" s="6">
        <f>IF(E14="27", J14*(VLOOKUP(F14, 'Product &amp; Tax Master'!A:E, 5, FALSE)/2), 0)</f>
        <v>5130</v>
      </c>
      <c r="L14" s="6">
        <f>IF(E14="27", J14*(VLOOKUP(F14, 'Product &amp; Tax Master'!A:E, 5, FALSE)/2), 0)</f>
        <v>5130</v>
      </c>
      <c r="M14" s="6">
        <f>IF(E14&lt;&gt;"27", J14*VLOOKUP(F14, 'Product &amp; Tax Master'!A:E, 5, FALSE), 0)</f>
        <v>0</v>
      </c>
      <c r="N14" s="6">
        <f t="shared" si="1"/>
        <v>67260</v>
      </c>
    </row>
    <row r="15" spans="1:14" x14ac:dyDescent="0.25">
      <c r="A15" s="4" t="s">
        <v>60</v>
      </c>
      <c r="B15" s="7" t="s">
        <v>61</v>
      </c>
      <c r="C15" s="4" t="s">
        <v>62</v>
      </c>
      <c r="D15" s="2" t="str">
        <f>VLOOKUP(C15, 'Customer Master'!A:B, 2, FALSE)</f>
        <v>Telangana Systems &amp; Cloud Solutions</v>
      </c>
      <c r="E15" s="4" t="str">
        <f>VLOOKUP(C15, 'Customer Master'!A:F, 6, FALSE)</f>
        <v>36</v>
      </c>
      <c r="F15" s="4" t="s">
        <v>41</v>
      </c>
      <c r="G15" s="2" t="str">
        <f>VLOOKUP(F15, 'Product &amp; Tax Master'!A:B, 2, FALSE)</f>
        <v>Cloud ERP SaaS - Annual</v>
      </c>
      <c r="H15" s="5">
        <v>1</v>
      </c>
      <c r="I15" s="6">
        <f>VLOOKUP(F15, 'Product &amp; Tax Master'!A:D, 4, FALSE)</f>
        <v>450000</v>
      </c>
      <c r="J15" s="6">
        <f t="shared" si="0"/>
        <v>450000</v>
      </c>
      <c r="K15" s="6">
        <f>IF(E15="27", J15*(VLOOKUP(F15, 'Product &amp; Tax Master'!A:E, 5, FALSE)/2), 0)</f>
        <v>0</v>
      </c>
      <c r="L15" s="6">
        <f>IF(E15="27", J15*(VLOOKUP(F15, 'Product &amp; Tax Master'!A:E, 5, FALSE)/2), 0)</f>
        <v>0</v>
      </c>
      <c r="M15" s="6">
        <f>IF(E15&lt;&gt;"27", J15*VLOOKUP(F15, 'Product &amp; Tax Master'!A:E, 5, FALSE), 0)</f>
        <v>81000</v>
      </c>
      <c r="N15" s="6">
        <f t="shared" si="1"/>
        <v>531000</v>
      </c>
    </row>
    <row r="16" spans="1:14" x14ac:dyDescent="0.25">
      <c r="A16" s="4" t="s">
        <v>63</v>
      </c>
      <c r="B16" s="7" t="s">
        <v>64</v>
      </c>
      <c r="C16" s="4" t="s">
        <v>40</v>
      </c>
      <c r="D16" s="2" t="str">
        <f>VLOOKUP(C16, 'Customer Master'!A:B, 2, FALSE)</f>
        <v>Apex Logistics Ltd</v>
      </c>
      <c r="E16" s="4" t="str">
        <f>VLOOKUP(C16, 'Customer Master'!A:F, 6, FALSE)</f>
        <v>07</v>
      </c>
      <c r="F16" s="4" t="s">
        <v>36</v>
      </c>
      <c r="G16" s="2" t="str">
        <f>VLOOKUP(F16, 'Product &amp; Tax Master'!A:B, 2, FALSE)</f>
        <v>Enterprise Server Rack 42U</v>
      </c>
      <c r="H16" s="5">
        <v>1</v>
      </c>
      <c r="I16" s="6">
        <f>VLOOKUP(F16, 'Product &amp; Tax Master'!A:D, 4, FALSE)</f>
        <v>125000</v>
      </c>
      <c r="J16" s="6">
        <f t="shared" si="0"/>
        <v>125000</v>
      </c>
      <c r="K16" s="6">
        <f>IF(E16="27", J16*(VLOOKUP(F16, 'Product &amp; Tax Master'!A:E, 5, FALSE)/2), 0)</f>
        <v>0</v>
      </c>
      <c r="L16" s="6">
        <f>IF(E16="27", J16*(VLOOKUP(F16, 'Product &amp; Tax Master'!A:E, 5, FALSE)/2), 0)</f>
        <v>0</v>
      </c>
      <c r="M16" s="6">
        <f>IF(E16&lt;&gt;"27", J16*VLOOKUP(F16, 'Product &amp; Tax Master'!A:E, 5, FALSE), 0)</f>
        <v>22500</v>
      </c>
      <c r="N16" s="6">
        <f t="shared" si="1"/>
        <v>147500</v>
      </c>
    </row>
    <row r="17" spans="1:14" x14ac:dyDescent="0.25">
      <c r="A17" s="4" t="s">
        <v>65</v>
      </c>
      <c r="B17" s="7" t="s">
        <v>66</v>
      </c>
      <c r="C17" s="4" t="s">
        <v>55</v>
      </c>
      <c r="D17" s="2" t="str">
        <f>VLOOKUP(C17, 'Customer Master'!A:B, 2, FALSE)</f>
        <v>Maharani Digital Enterprises</v>
      </c>
      <c r="E17" s="4" t="str">
        <f>VLOOKUP(C17, 'Customer Master'!A:F, 6, FALSE)</f>
        <v>27</v>
      </c>
      <c r="F17" s="4" t="s">
        <v>37</v>
      </c>
      <c r="G17" s="2" t="str">
        <f>VLOOKUP(F17, 'Product &amp; Tax Master'!A:B, 2, FALSE)</f>
        <v>Custom API Integration Consultancy (hr)</v>
      </c>
      <c r="H17" s="5">
        <v>15</v>
      </c>
      <c r="I17" s="6">
        <f>VLOOKUP(F17, 'Product &amp; Tax Master'!A:D, 4, FALSE)</f>
        <v>3500</v>
      </c>
      <c r="J17" s="6">
        <f t="shared" si="0"/>
        <v>52500</v>
      </c>
      <c r="K17" s="6">
        <f>IF(E17="27", J17*(VLOOKUP(F17, 'Product &amp; Tax Master'!A:E, 5, FALSE)/2), 0)</f>
        <v>4725</v>
      </c>
      <c r="L17" s="6">
        <f>IF(E17="27", J17*(VLOOKUP(F17, 'Product &amp; Tax Master'!A:E, 5, FALSE)/2), 0)</f>
        <v>4725</v>
      </c>
      <c r="M17" s="6">
        <f>IF(E17&lt;&gt;"27", J17*VLOOKUP(F17, 'Product &amp; Tax Master'!A:E, 5, FALSE), 0)</f>
        <v>0</v>
      </c>
      <c r="N17" s="6">
        <f t="shared" si="1"/>
        <v>61950</v>
      </c>
    </row>
    <row r="18" spans="1:14" x14ac:dyDescent="0.25">
      <c r="A18" s="4" t="s">
        <v>67</v>
      </c>
      <c r="B18" s="7" t="s">
        <v>68</v>
      </c>
      <c r="C18" s="4" t="s">
        <v>45</v>
      </c>
      <c r="D18" s="2" t="str">
        <f>VLOOKUP(C18, 'Customer Master'!A:B, 2, FALSE)</f>
        <v>Karnataka Data Infrastructure Hub</v>
      </c>
      <c r="E18" s="4" t="str">
        <f>VLOOKUP(C18, 'Customer Master'!A:F, 6, FALSE)</f>
        <v>29</v>
      </c>
      <c r="F18" s="4" t="s">
        <v>51</v>
      </c>
      <c r="G18" s="2" t="str">
        <f>VLOOKUP(F18, 'Product &amp; Tax Master'!A:B, 2, FALSE)</f>
        <v>Uninterruptible Power Supply 10kVA</v>
      </c>
      <c r="H18" s="5">
        <v>2</v>
      </c>
      <c r="I18" s="6">
        <f>VLOOKUP(F18, 'Product &amp; Tax Master'!A:D, 4, FALSE)</f>
        <v>82000</v>
      </c>
      <c r="J18" s="6">
        <f t="shared" si="0"/>
        <v>164000</v>
      </c>
      <c r="K18" s="6">
        <f>IF(E18="27", J18*(VLOOKUP(F18, 'Product &amp; Tax Master'!A:E, 5, FALSE)/2), 0)</f>
        <v>0</v>
      </c>
      <c r="L18" s="6">
        <f>IF(E18="27", J18*(VLOOKUP(F18, 'Product &amp; Tax Master'!A:E, 5, FALSE)/2), 0)</f>
        <v>0</v>
      </c>
      <c r="M18" s="6">
        <f>IF(E18&lt;&gt;"27", J18*VLOOKUP(F18, 'Product &amp; Tax Master'!A:E, 5, FALSE), 0)</f>
        <v>45920.000000000007</v>
      </c>
      <c r="N18" s="6">
        <f t="shared" si="1"/>
        <v>209920</v>
      </c>
    </row>
    <row r="19" spans="1:14" x14ac:dyDescent="0.25">
      <c r="G19" s="8" t="s">
        <v>69</v>
      </c>
      <c r="H19" s="9">
        <f>SUM(H4:H18)</f>
        <v>67</v>
      </c>
      <c r="J19" s="10">
        <f>SUM(J4:J18)</f>
        <v>2054400</v>
      </c>
      <c r="K19" s="10">
        <f>SUM(K4:K18)</f>
        <v>43803</v>
      </c>
      <c r="L19" s="10">
        <f>SUM(L4:L18)</f>
        <v>43803</v>
      </c>
      <c r="M19" s="10">
        <f>SUM(M4:M18)</f>
        <v>301686</v>
      </c>
      <c r="N19" s="10">
        <f>SUM(N4:N18)</f>
        <v>2443692</v>
      </c>
    </row>
  </sheetData>
  <mergeCells count="1">
    <mergeCell ref="A1:N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"/>
  <sheetViews>
    <sheetView workbookViewId="0">
      <selection activeCell="A3" sqref="A3:G3"/>
    </sheetView>
  </sheetViews>
  <sheetFormatPr defaultRowHeight="15" x14ac:dyDescent="0.25"/>
  <cols>
    <col min="1" max="1" width="27" customWidth="1"/>
    <col min="2" max="2" width="38" customWidth="1"/>
    <col min="3" max="3" width="18" customWidth="1"/>
    <col min="4" max="4" width="49" customWidth="1"/>
    <col min="5" max="5" width="14" customWidth="1"/>
    <col min="6" max="6" width="13" customWidth="1"/>
    <col min="7" max="7" width="15" customWidth="1"/>
  </cols>
  <sheetData>
    <row r="1" spans="1:7" ht="39.950000000000003" customHeight="1" x14ac:dyDescent="0.25">
      <c r="A1" s="12" t="s">
        <v>70</v>
      </c>
      <c r="B1" s="13"/>
      <c r="C1" s="13"/>
      <c r="D1" s="13"/>
      <c r="E1" s="13"/>
      <c r="F1" s="13"/>
      <c r="G1" s="13"/>
    </row>
    <row r="3" spans="1:7" ht="24.95" customHeight="1" x14ac:dyDescent="0.25">
      <c r="A3" s="19" t="s">
        <v>25</v>
      </c>
      <c r="B3" s="19" t="s">
        <v>26</v>
      </c>
      <c r="C3" s="19" t="s">
        <v>71</v>
      </c>
      <c r="D3" s="19" t="s">
        <v>72</v>
      </c>
      <c r="E3" s="19" t="s">
        <v>73</v>
      </c>
      <c r="F3" s="19" t="s">
        <v>27</v>
      </c>
      <c r="G3" s="19" t="s">
        <v>74</v>
      </c>
    </row>
    <row r="4" spans="1:7" x14ac:dyDescent="0.25">
      <c r="A4" s="4" t="s">
        <v>35</v>
      </c>
      <c r="B4" s="2" t="s">
        <v>9</v>
      </c>
      <c r="C4" s="4" t="s">
        <v>75</v>
      </c>
      <c r="D4" s="2" t="s">
        <v>76</v>
      </c>
      <c r="E4" s="2" t="s">
        <v>77</v>
      </c>
      <c r="F4" s="4" t="s">
        <v>78</v>
      </c>
      <c r="G4" s="4" t="s">
        <v>79</v>
      </c>
    </row>
    <row r="5" spans="1:7" x14ac:dyDescent="0.25">
      <c r="A5" s="4" t="s">
        <v>40</v>
      </c>
      <c r="B5" s="2" t="s">
        <v>11</v>
      </c>
      <c r="C5" s="4" t="s">
        <v>80</v>
      </c>
      <c r="D5" s="2" t="s">
        <v>81</v>
      </c>
      <c r="E5" s="2" t="s">
        <v>82</v>
      </c>
      <c r="F5" s="4" t="s">
        <v>83</v>
      </c>
      <c r="G5" s="4" t="s">
        <v>84</v>
      </c>
    </row>
    <row r="6" spans="1:7" x14ac:dyDescent="0.25">
      <c r="A6" s="4" t="s">
        <v>45</v>
      </c>
      <c r="B6" s="2" t="s">
        <v>13</v>
      </c>
      <c r="C6" s="4" t="s">
        <v>85</v>
      </c>
      <c r="D6" s="2" t="s">
        <v>86</v>
      </c>
      <c r="E6" s="2" t="s">
        <v>87</v>
      </c>
      <c r="F6" s="4" t="s">
        <v>88</v>
      </c>
      <c r="G6" s="4" t="s">
        <v>84</v>
      </c>
    </row>
    <row r="7" spans="1:7" x14ac:dyDescent="0.25">
      <c r="A7" s="4" t="s">
        <v>50</v>
      </c>
      <c r="B7" s="2" t="s">
        <v>15</v>
      </c>
      <c r="C7" s="4" t="s">
        <v>89</v>
      </c>
      <c r="D7" s="2" t="s">
        <v>90</v>
      </c>
      <c r="E7" s="2" t="s">
        <v>91</v>
      </c>
      <c r="F7" s="4" t="s">
        <v>92</v>
      </c>
      <c r="G7" s="4" t="s">
        <v>84</v>
      </c>
    </row>
    <row r="8" spans="1:7" x14ac:dyDescent="0.25">
      <c r="A8" s="4" t="s">
        <v>55</v>
      </c>
      <c r="B8" s="2" t="s">
        <v>16</v>
      </c>
      <c r="C8" s="4" t="s">
        <v>93</v>
      </c>
      <c r="D8" s="2" t="s">
        <v>94</v>
      </c>
      <c r="E8" s="2" t="s">
        <v>77</v>
      </c>
      <c r="F8" s="4" t="s">
        <v>78</v>
      </c>
      <c r="G8" s="4" t="s">
        <v>79</v>
      </c>
    </row>
    <row r="9" spans="1:7" x14ac:dyDescent="0.25">
      <c r="A9" s="4" t="s">
        <v>62</v>
      </c>
      <c r="B9" s="2" t="s">
        <v>17</v>
      </c>
      <c r="C9" s="4" t="s">
        <v>95</v>
      </c>
      <c r="D9" s="2" t="s">
        <v>96</v>
      </c>
      <c r="E9" s="2" t="s">
        <v>97</v>
      </c>
      <c r="F9" s="4" t="s">
        <v>98</v>
      </c>
      <c r="G9" s="4" t="s">
        <v>84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tabSelected="1" workbookViewId="0">
      <selection activeCell="A3" sqref="A3:F3"/>
    </sheetView>
  </sheetViews>
  <sheetFormatPr defaultRowHeight="15" x14ac:dyDescent="0.25"/>
  <cols>
    <col min="1" max="1" width="35" customWidth="1"/>
    <col min="2" max="2" width="42" customWidth="1"/>
    <col min="3" max="3" width="15" customWidth="1"/>
    <col min="4" max="4" width="17" customWidth="1"/>
    <col min="5" max="5" width="15" customWidth="1"/>
    <col min="6" max="6" width="20" customWidth="1"/>
  </cols>
  <sheetData>
    <row r="1" spans="1:6" ht="39.950000000000003" customHeight="1" x14ac:dyDescent="0.25">
      <c r="A1" s="12" t="s">
        <v>99</v>
      </c>
      <c r="B1" s="13"/>
      <c r="C1" s="13"/>
      <c r="D1" s="13"/>
      <c r="E1" s="13"/>
      <c r="F1" s="13"/>
    </row>
    <row r="3" spans="1:6" ht="24.95" customHeight="1" x14ac:dyDescent="0.25">
      <c r="A3" s="19" t="s">
        <v>19</v>
      </c>
      <c r="B3" s="19" t="s">
        <v>28</v>
      </c>
      <c r="C3" s="19" t="s">
        <v>100</v>
      </c>
      <c r="D3" s="19" t="s">
        <v>21</v>
      </c>
      <c r="E3" s="19" t="s">
        <v>101</v>
      </c>
      <c r="F3" s="19" t="s">
        <v>102</v>
      </c>
    </row>
    <row r="4" spans="1:6" x14ac:dyDescent="0.25">
      <c r="A4" s="4" t="s">
        <v>36</v>
      </c>
      <c r="B4" s="2" t="s">
        <v>103</v>
      </c>
      <c r="C4" s="4" t="s">
        <v>104</v>
      </c>
      <c r="D4" s="6">
        <v>125000</v>
      </c>
      <c r="E4" s="11">
        <v>0.18</v>
      </c>
      <c r="F4" s="4" t="s">
        <v>105</v>
      </c>
    </row>
    <row r="5" spans="1:6" x14ac:dyDescent="0.25">
      <c r="A5" s="4" t="s">
        <v>46</v>
      </c>
      <c r="B5" s="2" t="s">
        <v>106</v>
      </c>
      <c r="C5" s="4" t="s">
        <v>107</v>
      </c>
      <c r="D5" s="6">
        <v>28500</v>
      </c>
      <c r="E5" s="11">
        <v>0.18</v>
      </c>
      <c r="F5" s="4" t="s">
        <v>108</v>
      </c>
    </row>
    <row r="6" spans="1:6" x14ac:dyDescent="0.25">
      <c r="A6" s="4" t="s">
        <v>41</v>
      </c>
      <c r="B6" s="2" t="s">
        <v>109</v>
      </c>
      <c r="C6" s="4" t="s">
        <v>110</v>
      </c>
      <c r="D6" s="6">
        <v>450000</v>
      </c>
      <c r="E6" s="11">
        <v>0.18</v>
      </c>
      <c r="F6" s="4" t="s">
        <v>111</v>
      </c>
    </row>
    <row r="7" spans="1:6" x14ac:dyDescent="0.25">
      <c r="A7" s="4" t="s">
        <v>56</v>
      </c>
      <c r="B7" s="2" t="s">
        <v>112</v>
      </c>
      <c r="C7" s="4" t="s">
        <v>113</v>
      </c>
      <c r="D7" s="6">
        <v>14200</v>
      </c>
      <c r="E7" s="11">
        <v>0.18</v>
      </c>
      <c r="F7" s="4" t="s">
        <v>105</v>
      </c>
    </row>
    <row r="8" spans="1:6" x14ac:dyDescent="0.25">
      <c r="A8" s="4" t="s">
        <v>37</v>
      </c>
      <c r="B8" s="2" t="s">
        <v>114</v>
      </c>
      <c r="C8" s="4" t="s">
        <v>110</v>
      </c>
      <c r="D8" s="6">
        <v>3500</v>
      </c>
      <c r="E8" s="11">
        <v>0.18</v>
      </c>
      <c r="F8" s="4" t="s">
        <v>115</v>
      </c>
    </row>
    <row r="9" spans="1:6" x14ac:dyDescent="0.25">
      <c r="A9" s="4" t="s">
        <v>47</v>
      </c>
      <c r="B9" s="2" t="s">
        <v>116</v>
      </c>
      <c r="C9" s="4" t="s">
        <v>117</v>
      </c>
      <c r="D9" s="6">
        <v>8500</v>
      </c>
      <c r="E9" s="11">
        <v>0.12</v>
      </c>
      <c r="F9" s="4" t="s">
        <v>118</v>
      </c>
    </row>
    <row r="10" spans="1:6" x14ac:dyDescent="0.25">
      <c r="A10" s="4" t="s">
        <v>57</v>
      </c>
      <c r="B10" s="2" t="s">
        <v>119</v>
      </c>
      <c r="C10" s="4" t="s">
        <v>120</v>
      </c>
      <c r="D10" s="6">
        <v>6200</v>
      </c>
      <c r="E10" s="11">
        <v>0.18</v>
      </c>
      <c r="F10" s="4" t="s">
        <v>108</v>
      </c>
    </row>
    <row r="11" spans="1:6" x14ac:dyDescent="0.25">
      <c r="A11" s="4" t="s">
        <v>42</v>
      </c>
      <c r="B11" s="2" t="s">
        <v>121</v>
      </c>
      <c r="C11" s="4" t="s">
        <v>110</v>
      </c>
      <c r="D11" s="6">
        <v>25000</v>
      </c>
      <c r="E11" s="11">
        <v>0.18</v>
      </c>
      <c r="F11" s="4" t="s">
        <v>115</v>
      </c>
    </row>
    <row r="12" spans="1:6" x14ac:dyDescent="0.25">
      <c r="A12" s="4" t="s">
        <v>51</v>
      </c>
      <c r="B12" s="2" t="s">
        <v>122</v>
      </c>
      <c r="C12" s="4" t="s">
        <v>123</v>
      </c>
      <c r="D12" s="6">
        <v>82000</v>
      </c>
      <c r="E12" s="11">
        <v>0.28000000000000003</v>
      </c>
      <c r="F12" s="4" t="s">
        <v>105</v>
      </c>
    </row>
    <row r="13" spans="1:6" x14ac:dyDescent="0.25">
      <c r="A13" s="4" t="s">
        <v>52</v>
      </c>
      <c r="B13" s="2" t="s">
        <v>124</v>
      </c>
      <c r="C13" s="4" t="s">
        <v>104</v>
      </c>
      <c r="D13" s="6">
        <v>4800</v>
      </c>
      <c r="E13" s="11">
        <v>0.18</v>
      </c>
      <c r="F13" s="4" t="s">
        <v>108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Dashboard</vt:lpstr>
      <vt:lpstr>Order Master</vt:lpstr>
      <vt:lpstr>Customer Master</vt:lpstr>
      <vt:lpstr>Product &amp; Tax Master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Aryan Pamwani</cp:lastModifiedBy>
  <dcterms:created xsi:type="dcterms:W3CDTF">2026-09-01T17:27:25Z</dcterms:created>
  <dcterms:modified xsi:type="dcterms:W3CDTF">2026-09-01T17:45:50Z</dcterms:modified>
</cp:coreProperties>
</file>