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hera\Downloads\"/>
    </mc:Choice>
  </mc:AlternateContent>
  <xr:revisionPtr revIDLastSave="0" documentId="13_ncr:1_{E3D064EE-6B26-44E6-8AD9-F6B52F57913A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Dashboard &amp; Reorder Alerts" sheetId="1" r:id="rId1"/>
    <sheet name="Inventory Master Data" sheetId="2" r:id="rId2"/>
    <sheet name="Warehouse Analytics" sheetId="3" r:id="rId3"/>
  </sheets>
  <calcPr calcId="191029"/>
</workbook>
</file>

<file path=xl/calcChain.xml><?xml version="1.0" encoding="utf-8"?>
<calcChain xmlns="http://schemas.openxmlformats.org/spreadsheetml/2006/main">
  <c r="B8" i="3" l="1"/>
  <c r="B7" i="3"/>
  <c r="B6" i="3"/>
  <c r="B5" i="3"/>
  <c r="B4" i="3"/>
  <c r="P65" i="2"/>
  <c r="Q65" i="2" s="1"/>
  <c r="O65" i="2"/>
  <c r="N65" i="2"/>
  <c r="L65" i="2"/>
  <c r="P64" i="2"/>
  <c r="Q64" i="2" s="1"/>
  <c r="O64" i="2"/>
  <c r="N64" i="2"/>
  <c r="L64" i="2"/>
  <c r="P63" i="2"/>
  <c r="Q63" i="2" s="1"/>
  <c r="O63" i="2"/>
  <c r="N63" i="2"/>
  <c r="L63" i="2"/>
  <c r="O62" i="2"/>
  <c r="N62" i="2"/>
  <c r="L62" i="2"/>
  <c r="P62" i="2" s="1"/>
  <c r="Q62" i="2" s="1"/>
  <c r="P61" i="2"/>
  <c r="Q61" i="2" s="1"/>
  <c r="O61" i="2"/>
  <c r="N61" i="2"/>
  <c r="L61" i="2"/>
  <c r="P60" i="2"/>
  <c r="Q60" i="2" s="1"/>
  <c r="O60" i="2"/>
  <c r="N60" i="2"/>
  <c r="L60" i="2"/>
  <c r="P59" i="2"/>
  <c r="Q59" i="2" s="1"/>
  <c r="O59" i="2"/>
  <c r="N59" i="2"/>
  <c r="L59" i="2"/>
  <c r="O58" i="2"/>
  <c r="N58" i="2"/>
  <c r="L58" i="2"/>
  <c r="P58" i="2" s="1"/>
  <c r="Q58" i="2" s="1"/>
  <c r="P57" i="2"/>
  <c r="Q57" i="2" s="1"/>
  <c r="O57" i="2"/>
  <c r="N57" i="2"/>
  <c r="L57" i="2"/>
  <c r="P56" i="2"/>
  <c r="Q56" i="2" s="1"/>
  <c r="O56" i="2"/>
  <c r="N56" i="2"/>
  <c r="L56" i="2"/>
  <c r="P55" i="2"/>
  <c r="Q55" i="2" s="1"/>
  <c r="O55" i="2"/>
  <c r="N55" i="2"/>
  <c r="L55" i="2"/>
  <c r="O54" i="2"/>
  <c r="N54" i="2"/>
  <c r="L54" i="2"/>
  <c r="P54" i="2" s="1"/>
  <c r="Q54" i="2" s="1"/>
  <c r="P53" i="2"/>
  <c r="Q53" i="2" s="1"/>
  <c r="O53" i="2"/>
  <c r="N53" i="2"/>
  <c r="L53" i="2"/>
  <c r="P52" i="2"/>
  <c r="O52" i="2"/>
  <c r="N52" i="2"/>
  <c r="L52" i="2"/>
  <c r="P51" i="2"/>
  <c r="Q51" i="2" s="1"/>
  <c r="O51" i="2"/>
  <c r="N51" i="2"/>
  <c r="L51" i="2"/>
  <c r="O50" i="2"/>
  <c r="N50" i="2"/>
  <c r="L50" i="2"/>
  <c r="P50" i="2" s="1"/>
  <c r="Q50" i="2" s="1"/>
  <c r="P49" i="2"/>
  <c r="Q49" i="2" s="1"/>
  <c r="O49" i="2"/>
  <c r="N49" i="2"/>
  <c r="L49" i="2"/>
  <c r="P48" i="2"/>
  <c r="Q48" i="2" s="1"/>
  <c r="O48" i="2"/>
  <c r="N48" i="2"/>
  <c r="L48" i="2"/>
  <c r="P47" i="2"/>
  <c r="Q47" i="2" s="1"/>
  <c r="O47" i="2"/>
  <c r="N47" i="2"/>
  <c r="L47" i="2"/>
  <c r="O46" i="2"/>
  <c r="N46" i="2"/>
  <c r="L46" i="2"/>
  <c r="P46" i="2" s="1"/>
  <c r="Q46" i="2" s="1"/>
  <c r="P45" i="2"/>
  <c r="Q45" i="2" s="1"/>
  <c r="O45" i="2"/>
  <c r="N45" i="2"/>
  <c r="L45" i="2"/>
  <c r="P44" i="2"/>
  <c r="Q44" i="2" s="1"/>
  <c r="O44" i="2"/>
  <c r="N44" i="2"/>
  <c r="L44" i="2"/>
  <c r="P43" i="2"/>
  <c r="Q43" i="2" s="1"/>
  <c r="O43" i="2"/>
  <c r="N43" i="2"/>
  <c r="L43" i="2"/>
  <c r="O42" i="2"/>
  <c r="N42" i="2"/>
  <c r="L42" i="2"/>
  <c r="P42" i="2" s="1"/>
  <c r="Q42" i="2" s="1"/>
  <c r="P41" i="2"/>
  <c r="Q41" i="2" s="1"/>
  <c r="O41" i="2"/>
  <c r="N41" i="2"/>
  <c r="L41" i="2"/>
  <c r="P40" i="2"/>
  <c r="Q40" i="2" s="1"/>
  <c r="O40" i="2"/>
  <c r="N40" i="2"/>
  <c r="L40" i="2"/>
  <c r="P39" i="2"/>
  <c r="Q39" i="2" s="1"/>
  <c r="O39" i="2"/>
  <c r="N39" i="2"/>
  <c r="L39" i="2"/>
  <c r="O38" i="2"/>
  <c r="N38" i="2"/>
  <c r="L38" i="2"/>
  <c r="P38" i="2" s="1"/>
  <c r="D16" i="3" s="1"/>
  <c r="P37" i="2"/>
  <c r="O37" i="2"/>
  <c r="N37" i="2"/>
  <c r="L37" i="2"/>
  <c r="P36" i="2"/>
  <c r="Q36" i="2" s="1"/>
  <c r="O36" i="2"/>
  <c r="N36" i="2"/>
  <c r="L36" i="2"/>
  <c r="P35" i="2"/>
  <c r="Q35" i="2" s="1"/>
  <c r="O35" i="2"/>
  <c r="N35" i="2"/>
  <c r="L35" i="2"/>
  <c r="O34" i="2"/>
  <c r="N34" i="2"/>
  <c r="L34" i="2"/>
  <c r="P34" i="2" s="1"/>
  <c r="Q34" i="2" s="1"/>
  <c r="P33" i="2"/>
  <c r="Q33" i="2" s="1"/>
  <c r="O33" i="2"/>
  <c r="N33" i="2"/>
  <c r="L33" i="2"/>
  <c r="P32" i="2"/>
  <c r="Q32" i="2" s="1"/>
  <c r="O32" i="2"/>
  <c r="N32" i="2"/>
  <c r="L32" i="2"/>
  <c r="P31" i="2"/>
  <c r="Q31" i="2" s="1"/>
  <c r="O31" i="2"/>
  <c r="N31" i="2"/>
  <c r="L31" i="2"/>
  <c r="O30" i="2"/>
  <c r="N30" i="2"/>
  <c r="L30" i="2"/>
  <c r="P30" i="2" s="1"/>
  <c r="Q30" i="2" s="1"/>
  <c r="P29" i="2"/>
  <c r="Q29" i="2" s="1"/>
  <c r="O29" i="2"/>
  <c r="N29" i="2"/>
  <c r="L29" i="2"/>
  <c r="P28" i="2"/>
  <c r="Q28" i="2" s="1"/>
  <c r="O28" i="2"/>
  <c r="N28" i="2"/>
  <c r="L28" i="2"/>
  <c r="P27" i="2"/>
  <c r="Q27" i="2" s="1"/>
  <c r="O27" i="2"/>
  <c r="N27" i="2"/>
  <c r="L27" i="2"/>
  <c r="O26" i="2"/>
  <c r="N26" i="2"/>
  <c r="L26" i="2"/>
  <c r="P26" i="2" s="1"/>
  <c r="Q26" i="2" s="1"/>
  <c r="P25" i="2"/>
  <c r="Q25" i="2" s="1"/>
  <c r="O25" i="2"/>
  <c r="N25" i="2"/>
  <c r="L25" i="2"/>
  <c r="P24" i="2"/>
  <c r="Q24" i="2" s="1"/>
  <c r="O24" i="2"/>
  <c r="N24" i="2"/>
  <c r="L24" i="2"/>
  <c r="P23" i="2"/>
  <c r="Q23" i="2" s="1"/>
  <c r="O23" i="2"/>
  <c r="N23" i="2"/>
  <c r="L23" i="2"/>
  <c r="O22" i="2"/>
  <c r="N22" i="2"/>
  <c r="C8" i="3" s="1"/>
  <c r="L22" i="2"/>
  <c r="P22" i="2" s="1"/>
  <c r="Q22" i="2" s="1"/>
  <c r="P21" i="2"/>
  <c r="Q21" i="2" s="1"/>
  <c r="J50" i="1" s="1"/>
  <c r="O21" i="2"/>
  <c r="N21" i="2"/>
  <c r="L21" i="2"/>
  <c r="P20" i="2"/>
  <c r="Q20" i="2" s="1"/>
  <c r="J49" i="1" s="1"/>
  <c r="O20" i="2"/>
  <c r="N20" i="2"/>
  <c r="L20" i="2"/>
  <c r="G49" i="1" s="1"/>
  <c r="P19" i="2"/>
  <c r="Q19" i="2" s="1"/>
  <c r="J48" i="1" s="1"/>
  <c r="O19" i="2"/>
  <c r="N19" i="2"/>
  <c r="L19" i="2"/>
  <c r="G48" i="1" s="1"/>
  <c r="O18" i="2"/>
  <c r="N18" i="2"/>
  <c r="L18" i="2"/>
  <c r="P17" i="2"/>
  <c r="Q17" i="2" s="1"/>
  <c r="J46" i="1" s="1"/>
  <c r="O17" i="2"/>
  <c r="N17" i="2"/>
  <c r="L17" i="2"/>
  <c r="P16" i="2"/>
  <c r="Q16" i="2" s="1"/>
  <c r="J45" i="1" s="1"/>
  <c r="O16" i="2"/>
  <c r="N16" i="2"/>
  <c r="L16" i="2"/>
  <c r="G45" i="1" s="1"/>
  <c r="P15" i="2"/>
  <c r="Q15" i="2" s="1"/>
  <c r="J44" i="1" s="1"/>
  <c r="O15" i="2"/>
  <c r="N15" i="2"/>
  <c r="L15" i="2"/>
  <c r="G44" i="1" s="1"/>
  <c r="O14" i="2"/>
  <c r="N14" i="2"/>
  <c r="L14" i="2"/>
  <c r="P13" i="2"/>
  <c r="Q13" i="2" s="1"/>
  <c r="J42" i="1" s="1"/>
  <c r="O13" i="2"/>
  <c r="N13" i="2"/>
  <c r="L13" i="2"/>
  <c r="P12" i="2"/>
  <c r="Q12" i="2" s="1"/>
  <c r="J41" i="1" s="1"/>
  <c r="O12" i="2"/>
  <c r="N12" i="2"/>
  <c r="L12" i="2"/>
  <c r="G41" i="1" s="1"/>
  <c r="P11" i="2"/>
  <c r="Q11" i="2" s="1"/>
  <c r="J40" i="1" s="1"/>
  <c r="O11" i="2"/>
  <c r="N11" i="2"/>
  <c r="L11" i="2"/>
  <c r="G40" i="1" s="1"/>
  <c r="O10" i="2"/>
  <c r="N10" i="2"/>
  <c r="L10" i="2"/>
  <c r="P9" i="2"/>
  <c r="O9" i="2"/>
  <c r="N9" i="2"/>
  <c r="C7" i="3" s="1"/>
  <c r="L9" i="2"/>
  <c r="P8" i="2"/>
  <c r="Q8" i="2" s="1"/>
  <c r="J37" i="1" s="1"/>
  <c r="O8" i="2"/>
  <c r="N8" i="2"/>
  <c r="L8" i="2"/>
  <c r="G37" i="1" s="1"/>
  <c r="P7" i="2"/>
  <c r="Q7" i="2" s="1"/>
  <c r="J36" i="1" s="1"/>
  <c r="O7" i="2"/>
  <c r="N7" i="2"/>
  <c r="L7" i="2"/>
  <c r="G36" i="1" s="1"/>
  <c r="O6" i="2"/>
  <c r="N6" i="2"/>
  <c r="C5" i="3" s="1"/>
  <c r="L6" i="2"/>
  <c r="P5" i="2"/>
  <c r="Q5" i="2" s="1"/>
  <c r="J34" i="1" s="1"/>
  <c r="O5" i="2"/>
  <c r="N5" i="2"/>
  <c r="C6" i="3" s="1"/>
  <c r="L5" i="2"/>
  <c r="P4" i="2"/>
  <c r="O4" i="2"/>
  <c r="N4" i="2"/>
  <c r="L4" i="2"/>
  <c r="G33" i="1" s="1"/>
  <c r="P3" i="2"/>
  <c r="O3" i="2"/>
  <c r="N3" i="2"/>
  <c r="L3" i="2"/>
  <c r="G32" i="1" s="1"/>
  <c r="O2" i="2"/>
  <c r="N2" i="2"/>
  <c r="C4" i="3" s="1"/>
  <c r="L2" i="2"/>
  <c r="I50" i="1"/>
  <c r="H50" i="1"/>
  <c r="G50" i="1"/>
  <c r="F50" i="1"/>
  <c r="E50" i="1"/>
  <c r="D50" i="1"/>
  <c r="C50" i="1"/>
  <c r="B50" i="1"/>
  <c r="I49" i="1"/>
  <c r="H49" i="1"/>
  <c r="F49" i="1"/>
  <c r="E49" i="1"/>
  <c r="D49" i="1"/>
  <c r="C49" i="1"/>
  <c r="B49" i="1"/>
  <c r="I48" i="1"/>
  <c r="H48" i="1"/>
  <c r="F48" i="1"/>
  <c r="E48" i="1"/>
  <c r="D48" i="1"/>
  <c r="C48" i="1"/>
  <c r="B48" i="1"/>
  <c r="H47" i="1"/>
  <c r="F47" i="1"/>
  <c r="E47" i="1"/>
  <c r="D47" i="1"/>
  <c r="C47" i="1"/>
  <c r="B47" i="1"/>
  <c r="I46" i="1"/>
  <c r="H46" i="1"/>
  <c r="G46" i="1"/>
  <c r="F46" i="1"/>
  <c r="E46" i="1"/>
  <c r="D46" i="1"/>
  <c r="C46" i="1"/>
  <c r="B46" i="1"/>
  <c r="I45" i="1"/>
  <c r="H45" i="1"/>
  <c r="F45" i="1"/>
  <c r="E45" i="1"/>
  <c r="D45" i="1"/>
  <c r="C45" i="1"/>
  <c r="B45" i="1"/>
  <c r="I44" i="1"/>
  <c r="H44" i="1"/>
  <c r="F44" i="1"/>
  <c r="E44" i="1"/>
  <c r="D44" i="1"/>
  <c r="C44" i="1"/>
  <c r="B44" i="1"/>
  <c r="H43" i="1"/>
  <c r="F43" i="1"/>
  <c r="E43" i="1"/>
  <c r="D43" i="1"/>
  <c r="C43" i="1"/>
  <c r="B43" i="1"/>
  <c r="I42" i="1"/>
  <c r="H42" i="1"/>
  <c r="G42" i="1"/>
  <c r="F42" i="1"/>
  <c r="E42" i="1"/>
  <c r="D42" i="1"/>
  <c r="C42" i="1"/>
  <c r="B42" i="1"/>
  <c r="I41" i="1"/>
  <c r="H41" i="1"/>
  <c r="F41" i="1"/>
  <c r="E41" i="1"/>
  <c r="D41" i="1"/>
  <c r="C41" i="1"/>
  <c r="B41" i="1"/>
  <c r="H40" i="1"/>
  <c r="F40" i="1"/>
  <c r="E40" i="1"/>
  <c r="D40" i="1"/>
  <c r="C40" i="1"/>
  <c r="B40" i="1"/>
  <c r="H39" i="1"/>
  <c r="F39" i="1"/>
  <c r="E39" i="1"/>
  <c r="D39" i="1"/>
  <c r="C39" i="1"/>
  <c r="B39" i="1"/>
  <c r="I38" i="1"/>
  <c r="H38" i="1"/>
  <c r="G38" i="1"/>
  <c r="F38" i="1"/>
  <c r="E38" i="1"/>
  <c r="D38" i="1"/>
  <c r="C38" i="1"/>
  <c r="B38" i="1"/>
  <c r="I37" i="1"/>
  <c r="H37" i="1"/>
  <c r="F37" i="1"/>
  <c r="E37" i="1"/>
  <c r="D37" i="1"/>
  <c r="C37" i="1"/>
  <c r="B37" i="1"/>
  <c r="H36" i="1"/>
  <c r="F36" i="1"/>
  <c r="E36" i="1"/>
  <c r="D36" i="1"/>
  <c r="C36" i="1"/>
  <c r="B36" i="1"/>
  <c r="H35" i="1"/>
  <c r="F35" i="1"/>
  <c r="E35" i="1"/>
  <c r="D35" i="1"/>
  <c r="C35" i="1"/>
  <c r="B35" i="1"/>
  <c r="I34" i="1"/>
  <c r="H34" i="1"/>
  <c r="G34" i="1"/>
  <c r="F34" i="1"/>
  <c r="E34" i="1"/>
  <c r="D34" i="1"/>
  <c r="C34" i="1"/>
  <c r="B34" i="1"/>
  <c r="I33" i="1"/>
  <c r="H33" i="1"/>
  <c r="F33" i="1"/>
  <c r="E33" i="1"/>
  <c r="D33" i="1"/>
  <c r="C33" i="1"/>
  <c r="B33" i="1"/>
  <c r="I32" i="1"/>
  <c r="H32" i="1"/>
  <c r="F32" i="1"/>
  <c r="E32" i="1"/>
  <c r="D32" i="1"/>
  <c r="C32" i="1"/>
  <c r="B32" i="1"/>
  <c r="H31" i="1"/>
  <c r="F31" i="1"/>
  <c r="E31" i="1"/>
  <c r="D31" i="1"/>
  <c r="C31" i="1"/>
  <c r="B31" i="1"/>
  <c r="E6" i="1"/>
  <c r="B6" i="1"/>
  <c r="P6" i="2" l="1"/>
  <c r="G35" i="1"/>
  <c r="P10" i="2"/>
  <c r="G39" i="1"/>
  <c r="P18" i="2"/>
  <c r="G47" i="1"/>
  <c r="I36" i="1"/>
  <c r="I40" i="1"/>
  <c r="P2" i="2"/>
  <c r="G31" i="1"/>
  <c r="P14" i="2"/>
  <c r="G43" i="1"/>
  <c r="E8" i="3"/>
  <c r="Q3" i="2"/>
  <c r="J32" i="1" s="1"/>
  <c r="D8" i="3"/>
  <c r="E6" i="3"/>
  <c r="C16" i="3"/>
  <c r="Q38" i="2"/>
  <c r="D17" i="3"/>
  <c r="B17" i="3"/>
  <c r="Q52" i="2"/>
  <c r="D6" i="3"/>
  <c r="D7" i="3"/>
  <c r="B16" i="3"/>
  <c r="C17" i="3"/>
  <c r="Q4" i="2"/>
  <c r="J33" i="1" s="1"/>
  <c r="Q9" i="2"/>
  <c r="J38" i="1" s="1"/>
  <c r="Q37" i="2"/>
  <c r="I43" i="1" l="1"/>
  <c r="Q14" i="2"/>
  <c r="J43" i="1" s="1"/>
  <c r="I39" i="1"/>
  <c r="Q10" i="2"/>
  <c r="J39" i="1" s="1"/>
  <c r="E7" i="3"/>
  <c r="E4" i="3"/>
  <c r="I31" i="1"/>
  <c r="K6" i="1"/>
  <c r="H6" i="1"/>
  <c r="C14" i="3"/>
  <c r="D14" i="3"/>
  <c r="D4" i="3"/>
  <c r="Q2" i="2"/>
  <c r="J31" i="1" s="1"/>
  <c r="B14" i="3"/>
  <c r="B15" i="3"/>
  <c r="I47" i="1"/>
  <c r="D15" i="3"/>
  <c r="Q18" i="2"/>
  <c r="J47" i="1" s="1"/>
  <c r="C15" i="3"/>
  <c r="E5" i="3"/>
  <c r="I35" i="1"/>
  <c r="D5" i="3"/>
  <c r="Q6" i="2"/>
  <c r="J35" i="1" s="1"/>
</calcChain>
</file>

<file path=xl/sharedStrings.xml><?xml version="1.0" encoding="utf-8"?>
<sst xmlns="http://schemas.openxmlformats.org/spreadsheetml/2006/main" count="375" uniqueCount="143">
  <si>
    <t>INVENTORY REORDER WARNING &amp; WAREHOUSE CONTROL DASHBOARD</t>
  </si>
  <si>
    <t>Real-time Supply Chain Stock Out Risk Analysis | India Operations</t>
  </si>
  <si>
    <t>TOTAL STOCK VALUE</t>
  </si>
  <si>
    <t>TOTAL MANAGED SKUS</t>
  </si>
  <si>
    <t>CRITICAL STOCKOUTS</t>
  </si>
  <si>
    <t>REORDER WARNINGS</t>
  </si>
  <si>
    <t>Select Warehouse Filter:</t>
  </si>
  <si>
    <t>All Warehouses</t>
  </si>
  <si>
    <t>CRITICAL STOCK OUT RISK SUMMARY - TOP ACTIONABLE ITEMS</t>
  </si>
  <si>
    <t>SKU ID</t>
  </si>
  <si>
    <t>Item Description</t>
  </si>
  <si>
    <t>Category</t>
  </si>
  <si>
    <t>Warehouse Location</t>
  </si>
  <si>
    <t>Stock On Hand</t>
  </si>
  <si>
    <t>Reorder Point</t>
  </si>
  <si>
    <t>Days Left</t>
  </si>
  <si>
    <t>Stock Status</t>
  </si>
  <si>
    <t>Recommended Action</t>
  </si>
  <si>
    <t>Primary Supplier</t>
  </si>
  <si>
    <t>Unit Cost (₹)</t>
  </si>
  <si>
    <t>Stock On Order</t>
  </si>
  <si>
    <t>Avg Daily Sales (Units)</t>
  </si>
  <si>
    <t>Lead Time (Days)</t>
  </si>
  <si>
    <t>Safety Stock (Units)</t>
  </si>
  <si>
    <t>Reorder Point (Units)</t>
  </si>
  <si>
    <t>Reorder Quantity (Units)</t>
  </si>
  <si>
    <t>Total Stock Value (₹)</t>
  </si>
  <si>
    <t>Days of Inventory Left</t>
  </si>
  <si>
    <t>SKU-5001</t>
  </si>
  <si>
    <t>Smart LED TV 43-inch</t>
  </si>
  <si>
    <t>Consumer Electronics</t>
  </si>
  <si>
    <t>Bhiwandi Hub (Mumbai)</t>
  </si>
  <si>
    <t>Microtek Enterprise India</t>
  </si>
  <si>
    <t>SKU-5002</t>
  </si>
  <si>
    <t>Dankuni Warehouse (Kolkata)</t>
  </si>
  <si>
    <t>Reliance Retail Supply Ltd</t>
  </si>
  <si>
    <t>SKU-5003</t>
  </si>
  <si>
    <t>Hoskote Fulfillment Center (Bengaluru)</t>
  </si>
  <si>
    <t>Havells India Ltd</t>
  </si>
  <si>
    <t>SKU-5004</t>
  </si>
  <si>
    <t>Wireless Earbuds</t>
  </si>
  <si>
    <t>SKU-5005</t>
  </si>
  <si>
    <t>Gurugram Logistics Park (Delhi NCR)</t>
  </si>
  <si>
    <t>SKU-5006</t>
  </si>
  <si>
    <t>Fast Charger 65W</t>
  </si>
  <si>
    <t>SKU-5007</t>
  </si>
  <si>
    <t>TATA Consumer Products</t>
  </si>
  <si>
    <t>SKU-5008</t>
  </si>
  <si>
    <t>Power Bank 20000mAh</t>
  </si>
  <si>
    <t>Sriperumbudur Hub (Chennai)</t>
  </si>
  <si>
    <t>SKU-5009</t>
  </si>
  <si>
    <t>SKU-5010</t>
  </si>
  <si>
    <t>Raymond Textiles Ltd</t>
  </si>
  <si>
    <t>SKU-5011</t>
  </si>
  <si>
    <t>Bluetooth Speaker</t>
  </si>
  <si>
    <t>SKU-5012</t>
  </si>
  <si>
    <t>SKU-5013</t>
  </si>
  <si>
    <t>Gaming Mouse</t>
  </si>
  <si>
    <t>SKU-5014</t>
  </si>
  <si>
    <t>SKU-5015</t>
  </si>
  <si>
    <t>Mechanical Keyboard</t>
  </si>
  <si>
    <t>SKU-5016</t>
  </si>
  <si>
    <t>SKU-5017</t>
  </si>
  <si>
    <t>Inverter Air Conditioner 1.5T</t>
  </si>
  <si>
    <t>Home Appliances</t>
  </si>
  <si>
    <t>SKU-5018</t>
  </si>
  <si>
    <t>SKU-5019</t>
  </si>
  <si>
    <t>SKU-5020</t>
  </si>
  <si>
    <t>Mixer Grinder 750W</t>
  </si>
  <si>
    <t>SKU-5021</t>
  </si>
  <si>
    <t>Adani Wilmar Logistics</t>
  </si>
  <si>
    <t>SKU-5022</t>
  </si>
  <si>
    <t>Prestige Smart Kitchens</t>
  </si>
  <si>
    <t>SKU-5023</t>
  </si>
  <si>
    <t>Water Purifier RO+UV</t>
  </si>
  <si>
    <t>SKU-5024</t>
  </si>
  <si>
    <t>SKU-5025</t>
  </si>
  <si>
    <t>SKU-5026</t>
  </si>
  <si>
    <t>Front Load Washing Machine</t>
  </si>
  <si>
    <t>SKU-5027</t>
  </si>
  <si>
    <t>SKU-5028</t>
  </si>
  <si>
    <t>Samsung India Electronics</t>
  </si>
  <si>
    <t>SKU-5029</t>
  </si>
  <si>
    <t>Microwave Oven 28L</t>
  </si>
  <si>
    <t>SKU-5030</t>
  </si>
  <si>
    <t>SKU-5031</t>
  </si>
  <si>
    <t>Induction Cooktop</t>
  </si>
  <si>
    <t>SKU-5032</t>
  </si>
  <si>
    <t>SKU-5033</t>
  </si>
  <si>
    <t>Air Fryer 4L</t>
  </si>
  <si>
    <t>SKU-5034</t>
  </si>
  <si>
    <t>SKU-5035</t>
  </si>
  <si>
    <t>SKU-5036</t>
  </si>
  <si>
    <t>Men's Cotton Kurta</t>
  </si>
  <si>
    <t>Apparel &amp; Footwear</t>
  </si>
  <si>
    <t>SKU-5037</t>
  </si>
  <si>
    <t>SKU-5038</t>
  </si>
  <si>
    <t>SKU-5039</t>
  </si>
  <si>
    <t>Women's Designer Saree</t>
  </si>
  <si>
    <t>SKU-5040</t>
  </si>
  <si>
    <t>SKU-5041</t>
  </si>
  <si>
    <t>Running Sports Shoes</t>
  </si>
  <si>
    <t>SKU-5042</t>
  </si>
  <si>
    <t>SKU-5043</t>
  </si>
  <si>
    <t>SKU-5044</t>
  </si>
  <si>
    <t>Denim Jeans Classic</t>
  </si>
  <si>
    <t>SKU-5045</t>
  </si>
  <si>
    <t>SKU-5046</t>
  </si>
  <si>
    <t>Leather Formal Shoes</t>
  </si>
  <si>
    <t>SKU-5047</t>
  </si>
  <si>
    <t>SKU-5048</t>
  </si>
  <si>
    <t>Casual Polo T-Shirt</t>
  </si>
  <si>
    <t>SKU-5049</t>
  </si>
  <si>
    <t>SKU-5050</t>
  </si>
  <si>
    <t>SKU-5051</t>
  </si>
  <si>
    <t>Basmati Rice 5kg</t>
  </si>
  <si>
    <t>FMCG &amp; Packaged Goods</t>
  </si>
  <si>
    <t>SKU-5052</t>
  </si>
  <si>
    <t>SKU-5053</t>
  </si>
  <si>
    <t>Refined Sunflower Oil 5L</t>
  </si>
  <si>
    <t>SKU-5054</t>
  </si>
  <si>
    <t>SKU-5055</t>
  </si>
  <si>
    <t>Organic Tea Bags 100s</t>
  </si>
  <si>
    <t>SKU-5056</t>
  </si>
  <si>
    <t>SKU-5057</t>
  </si>
  <si>
    <t>Dry Fruits Gift Pack</t>
  </si>
  <si>
    <t>SKU-5058</t>
  </si>
  <si>
    <t>SKU-5059</t>
  </si>
  <si>
    <t>Spices Combo Pack</t>
  </si>
  <si>
    <t>SKU-5060</t>
  </si>
  <si>
    <t>SKU-5061</t>
  </si>
  <si>
    <t>SKU-5062</t>
  </si>
  <si>
    <t>Ayurvedic Health Supplement</t>
  </si>
  <si>
    <t>SKU-5063</t>
  </si>
  <si>
    <t>SKU-5064</t>
  </si>
  <si>
    <t>Warehouse Metrics Summary</t>
  </si>
  <si>
    <t>Total SKUs</t>
  </si>
  <si>
    <t>Critical Alert SKUs</t>
  </si>
  <si>
    <t>Reorder Warning SKUs</t>
  </si>
  <si>
    <t>Category Stock Status Distribution</t>
  </si>
  <si>
    <t>Critical Reorders</t>
  </si>
  <si>
    <t>Reorder Warnings</t>
  </si>
  <si>
    <t>Adequate Stock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</si>
</sst>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₹\ ###,##0"/>
    <numFmt numFmtId="165" formatCode="0.0"/>
  </numFmts>
  <fonts count="10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sz val="11"/>
      <name val="Calibri"/>
    </font>
    <font>
      <b/>
      <sz val="18"/>
      <color rgb="FF1F497D"/>
      <name val="Calibri"/>
    </font>
    <font>
      <b/>
      <sz val="9"/>
      <color rgb="FF595959"/>
      <name val="Calibri"/>
    </font>
    <font>
      <b/>
      <sz val="11"/>
      <name val="Calibri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</font>
    <font>
      <i/>
      <sz val="11"/>
      <color theme="0"/>
      <name val="Calibri"/>
      <family val="2"/>
    </font>
    <font>
      <b/>
      <sz val="13"/>
      <color theme="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2F5F9"/>
        <bgColor rgb="FFF2F5F9"/>
      </patternFill>
    </fill>
    <fill>
      <patternFill patternType="solid">
        <fgColor rgb="FFDCE6F1"/>
        <bgColor rgb="FFDCE6F1"/>
      </patternFill>
    </fill>
    <fill>
      <patternFill patternType="solid">
        <fgColor rgb="FFF8FAFC"/>
        <bgColor rgb="FFF8FAFC"/>
      </patternFill>
    </fill>
    <fill>
      <patternFill patternType="solid">
        <fgColor rgb="FFFFF2CC"/>
        <bgColor rgb="FFFFF2CC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1F497D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B0C4DE"/>
      </left>
      <right style="thin">
        <color rgb="FFB0C4DE"/>
      </right>
      <top style="thin">
        <color rgb="FFB0C4DE"/>
      </top>
      <bottom style="thin">
        <color rgb="FFB0C4DE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5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3" fontId="2" fillId="2" borderId="1" xfId="0" applyNumberFormat="1" applyFont="1" applyFill="1" applyBorder="1"/>
    <xf numFmtId="165" fontId="2" fillId="2" borderId="1" xfId="0" applyNumberFormat="1" applyFont="1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3" fontId="2" fillId="0" borderId="1" xfId="0" applyNumberFormat="1" applyFont="1" applyBorder="1"/>
    <xf numFmtId="165" fontId="2" fillId="0" borderId="1" xfId="0" applyNumberFormat="1" applyFont="1" applyBorder="1"/>
    <xf numFmtId="0" fontId="0" fillId="0" borderId="0" xfId="0"/>
    <xf numFmtId="3" fontId="3" fillId="4" borderId="2" xfId="0" applyNumberFormat="1" applyFont="1" applyFill="1" applyBorder="1" applyAlignment="1">
      <alignment horizontal="center" vertical="center"/>
    </xf>
    <xf numFmtId="0" fontId="0" fillId="0" borderId="2" xfId="0" applyBorder="1"/>
    <xf numFmtId="0" fontId="4" fillId="3" borderId="2" xfId="0" applyFont="1" applyFill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7" fillId="6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/>
    </xf>
    <xf numFmtId="0" fontId="8" fillId="6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center"/>
    </xf>
    <xf numFmtId="0" fontId="1" fillId="7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/>
    </xf>
    <xf numFmtId="0" fontId="9" fillId="8" borderId="0" xfId="0" applyFont="1" applyFill="1" applyAlignment="1">
      <alignment horizontal="center"/>
    </xf>
    <xf numFmtId="0" fontId="6" fillId="8" borderId="0" xfId="0" applyFont="1" applyFill="1" applyAlignment="1">
      <alignment horizontal="center"/>
    </xf>
    <xf numFmtId="0" fontId="1" fillId="7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3" fontId="2" fillId="2" borderId="1" xfId="0" applyNumberFormat="1" applyFont="1" applyFill="1" applyBorder="1" applyAlignment="1">
      <alignment horizontal="left"/>
    </xf>
    <xf numFmtId="165" fontId="2" fillId="2" borderId="1" xfId="0" applyNumberFormat="1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3" fontId="2" fillId="0" borderId="1" xfId="0" applyNumberFormat="1" applyFont="1" applyBorder="1" applyAlignment="1">
      <alignment horizontal="left"/>
    </xf>
    <xf numFmtId="165" fontId="2" fillId="0" borderId="1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6" fillId="8" borderId="0" xfId="0" applyFont="1" applyFill="1" applyAlignment="1">
      <alignment horizontal="left"/>
    </xf>
    <xf numFmtId="0" fontId="0" fillId="8" borderId="0" xfId="0" applyFill="1" applyAlignment="1">
      <alignment horizontal="left"/>
    </xf>
    <xf numFmtId="0" fontId="1" fillId="7" borderId="0" xfId="0" applyFont="1" applyFill="1" applyAlignment="1">
      <alignment horizontal="left"/>
    </xf>
    <xf numFmtId="3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</cellXfs>
  <cellStyles count="1">
    <cellStyle name="Normal" xfId="0" builtinId="0"/>
  </cellStyles>
  <dxfs count="6">
    <dxf>
      <font>
        <b/>
        <color rgb="FF375623"/>
      </font>
      <fill>
        <patternFill patternType="solid">
          <fgColor rgb="FFE2EFDA"/>
          <bgColor rgb="FFE2EFDA"/>
        </patternFill>
      </fill>
    </dxf>
    <dxf>
      <font>
        <b/>
        <color rgb="FF7F6000"/>
      </font>
      <fill>
        <patternFill patternType="solid">
          <fgColor rgb="FFFFF2CC"/>
          <bgColor rgb="FFFFF2CC"/>
        </patternFill>
      </fill>
    </dxf>
    <dxf>
      <font>
        <b/>
        <color rgb="FFC00000"/>
      </font>
      <fill>
        <patternFill patternType="solid">
          <fgColor rgb="FFFCE4D6"/>
          <bgColor rgb="FFFCE4D6"/>
        </patternFill>
      </fill>
    </dxf>
    <dxf>
      <font>
        <b/>
        <color rgb="FF375623"/>
      </font>
      <fill>
        <patternFill patternType="solid">
          <fgColor rgb="FFE2EFDA"/>
          <bgColor rgb="FFE2EFDA"/>
        </patternFill>
      </fill>
    </dxf>
    <dxf>
      <font>
        <b/>
        <color rgb="FF7F6000"/>
      </font>
      <fill>
        <patternFill patternType="solid">
          <fgColor rgb="FFFFF2CC"/>
          <bgColor rgb="FFFFF2CC"/>
        </patternFill>
      </fill>
    </dxf>
    <dxf>
      <font>
        <b/>
        <color rgb="FFC00000"/>
      </font>
      <fill>
        <patternFill patternType="solid">
          <fgColor rgb="FFFCE4D6"/>
          <bgColor rgb="FFFCE4D6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IN"/>
              <a:t>Total Inventory Value by Warehouse (₹)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prstDash val="solid"/>
            </a:ln>
          </c:spPr>
          <c:invertIfNegative val="0"/>
          <c:cat>
            <c:strRef>
              <c:f>'Warehouse Analytics'!$A$4:$A$8</c:f>
              <c:strCache>
                <c:ptCount val="5"/>
                <c:pt idx="0">
                  <c:v>Bhiwandi Hub (Mumbai)</c:v>
                </c:pt>
                <c:pt idx="1">
                  <c:v>Gurugram Logistics Park (Delhi NCR)</c:v>
                </c:pt>
                <c:pt idx="2">
                  <c:v>Hoskote Fulfillment Center (Bengaluru)</c:v>
                </c:pt>
                <c:pt idx="3">
                  <c:v>Sriperumbudur Hub (Chennai)</c:v>
                </c:pt>
                <c:pt idx="4">
                  <c:v>Dankuni Warehouse (Kolkata)</c:v>
                </c:pt>
              </c:strCache>
            </c:strRef>
          </c:cat>
          <c:val>
            <c:numRef>
              <c:f>'Warehouse Analytics'!$C$3:$C$8</c:f>
              <c:numCache>
                <c:formatCode>\₹\ ###,##0</c:formatCode>
                <c:ptCount val="6"/>
                <c:pt idx="0" formatCode="General">
                  <c:v>0</c:v>
                </c:pt>
                <c:pt idx="1">
                  <c:v>47234938</c:v>
                </c:pt>
                <c:pt idx="2">
                  <c:v>82050876</c:v>
                </c:pt>
                <c:pt idx="3">
                  <c:v>101805299</c:v>
                </c:pt>
                <c:pt idx="4">
                  <c:v>80152283</c:v>
                </c:pt>
                <c:pt idx="5">
                  <c:v>71422086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FC-4B95-844D-1B31208392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IN"/>
                  <a:t>Warehouse Location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IN"/>
                  <a:t>Stock Value (₹)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1"/>
    </mc:Choice>
    <mc:Fallback>
      <c:style val="1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IN"/>
              <a:t>Stock Alerts by Product Category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'Warehouse Analytics'!$B$13</c:f>
              <c:strCache>
                <c:ptCount val="1"/>
                <c:pt idx="0">
                  <c:v>Critical Reorders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'Warehouse Analytics'!$A$14:$A$17</c:f>
              <c:strCache>
                <c:ptCount val="4"/>
                <c:pt idx="0">
                  <c:v>Consumer Electronics</c:v>
                </c:pt>
                <c:pt idx="1">
                  <c:v>Home Appliances</c:v>
                </c:pt>
                <c:pt idx="2">
                  <c:v>Apparel &amp; Footwear</c:v>
                </c:pt>
                <c:pt idx="3">
                  <c:v>FMCG &amp; Packaged Goods</c:v>
                </c:pt>
              </c:strCache>
            </c:strRef>
          </c:cat>
          <c:val>
            <c:numRef>
              <c:f>'Warehouse Analytics'!$B$14:$B$17</c:f>
              <c:numCache>
                <c:formatCode>#,##0</c:formatCode>
                <c:ptCount val="4"/>
                <c:pt idx="0">
                  <c:v>2</c:v>
                </c:pt>
                <c:pt idx="1">
                  <c:v>5</c:v>
                </c:pt>
                <c:pt idx="2">
                  <c:v>3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12-4CD2-80A2-E493149B70BB}"/>
            </c:ext>
          </c:extLst>
        </c:ser>
        <c:ser>
          <c:idx val="1"/>
          <c:order val="1"/>
          <c:tx>
            <c:strRef>
              <c:f>'Warehouse Analytics'!$C$13</c:f>
              <c:strCache>
                <c:ptCount val="1"/>
                <c:pt idx="0">
                  <c:v>Reorder Warnings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'Warehouse Analytics'!$A$14:$A$17</c:f>
              <c:strCache>
                <c:ptCount val="4"/>
                <c:pt idx="0">
                  <c:v>Consumer Electronics</c:v>
                </c:pt>
                <c:pt idx="1">
                  <c:v>Home Appliances</c:v>
                </c:pt>
                <c:pt idx="2">
                  <c:v>Apparel &amp; Footwear</c:v>
                </c:pt>
                <c:pt idx="3">
                  <c:v>FMCG &amp; Packaged Goods</c:v>
                </c:pt>
              </c:strCache>
            </c:strRef>
          </c:cat>
          <c:val>
            <c:numRef>
              <c:f>'Warehouse Analytics'!$C$14:$C$17</c:f>
              <c:numCache>
                <c:formatCode>#,##0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12-4CD2-80A2-E493149B70BB}"/>
            </c:ext>
          </c:extLst>
        </c:ser>
        <c:ser>
          <c:idx val="2"/>
          <c:order val="2"/>
          <c:tx>
            <c:strRef>
              <c:f>'Warehouse Analytics'!$D$13</c:f>
              <c:strCache>
                <c:ptCount val="1"/>
                <c:pt idx="0">
                  <c:v>Adequate Stock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'Warehouse Analytics'!$A$14:$A$17</c:f>
              <c:strCache>
                <c:ptCount val="4"/>
                <c:pt idx="0">
                  <c:v>Consumer Electronics</c:v>
                </c:pt>
                <c:pt idx="1">
                  <c:v>Home Appliances</c:v>
                </c:pt>
                <c:pt idx="2">
                  <c:v>Apparel &amp; Footwear</c:v>
                </c:pt>
                <c:pt idx="3">
                  <c:v>FMCG &amp; Packaged Goods</c:v>
                </c:pt>
              </c:strCache>
            </c:strRef>
          </c:cat>
          <c:val>
            <c:numRef>
              <c:f>'Warehouse Analytics'!$D$14:$D$17</c:f>
              <c:numCache>
                <c:formatCode>#,##0</c:formatCode>
                <c:ptCount val="4"/>
                <c:pt idx="0">
                  <c:v>10</c:v>
                </c:pt>
                <c:pt idx="1">
                  <c:v>11</c:v>
                </c:pt>
                <c:pt idx="2">
                  <c:v>10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12-4CD2-80A2-E493149B7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IN"/>
                  <a:t>Category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IN"/>
                  <a:t>Number of SKUs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11</xdr:row>
      <xdr:rowOff>0</xdr:rowOff>
    </xdr:from>
    <xdr:ext cx="5341620" cy="247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7</xdr:col>
      <xdr:colOff>0</xdr:colOff>
      <xdr:row>11</xdr:row>
      <xdr:rowOff>0</xdr:rowOff>
    </xdr:from>
    <xdr:ext cx="5036820" cy="24765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50"/>
  <sheetViews>
    <sheetView topLeftCell="A8" workbookViewId="0">
      <selection activeCell="B29" sqref="B29:J29"/>
    </sheetView>
  </sheetViews>
  <sheetFormatPr defaultRowHeight="14.4"/>
  <cols>
    <col min="1" max="1" width="3" customWidth="1"/>
    <col min="2" max="2" width="14" customWidth="1"/>
    <col min="3" max="3" width="24" customWidth="1"/>
    <col min="4" max="4" width="22" customWidth="1"/>
    <col min="5" max="5" width="28" customWidth="1"/>
    <col min="6" max="7" width="15" customWidth="1"/>
    <col min="8" max="8" width="12" customWidth="1"/>
    <col min="9" max="9" width="20" customWidth="1"/>
    <col min="10" max="10" width="32" customWidth="1"/>
  </cols>
  <sheetData>
    <row r="2" spans="2:13" ht="23.4">
      <c r="B2" s="16" t="s">
        <v>0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2:13">
      <c r="B3" s="18" t="s">
        <v>1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5" spans="2:13">
      <c r="B5" s="13" t="s">
        <v>2</v>
      </c>
      <c r="C5" s="12"/>
      <c r="E5" s="13" t="s">
        <v>3</v>
      </c>
      <c r="F5" s="12"/>
      <c r="H5" s="13" t="s">
        <v>4</v>
      </c>
      <c r="I5" s="12"/>
      <c r="K5" s="13" t="s">
        <v>5</v>
      </c>
      <c r="L5" s="12"/>
    </row>
    <row r="6" spans="2:13">
      <c r="B6" s="14">
        <f>SUM('Inventory Master Data'!N2:N65)</f>
        <v>382665482</v>
      </c>
      <c r="C6" s="12"/>
      <c r="E6" s="11">
        <f>COUNTA('Inventory Master Data'!A2:A65)</f>
        <v>64</v>
      </c>
      <c r="F6" s="12"/>
      <c r="H6" s="11">
        <f>COUNTIF('Inventory Master Data'!P2:P65, "CRITICAL REORDER")</f>
        <v>13</v>
      </c>
      <c r="I6" s="12"/>
      <c r="K6" s="11">
        <f>COUNTIF('Inventory Master Data'!P2:P65, "REORDER WARNING")</f>
        <v>14</v>
      </c>
      <c r="L6" s="12"/>
    </row>
    <row r="7" spans="2:13">
      <c r="B7" s="12"/>
      <c r="C7" s="12"/>
      <c r="E7" s="12"/>
      <c r="F7" s="12"/>
      <c r="H7" s="12"/>
      <c r="I7" s="12"/>
      <c r="K7" s="12"/>
      <c r="L7" s="12"/>
    </row>
    <row r="9" spans="2:13">
      <c r="B9" s="15" t="s">
        <v>6</v>
      </c>
      <c r="C9" s="10"/>
      <c r="D9" s="1" t="s">
        <v>7</v>
      </c>
    </row>
    <row r="28" spans="2:13" ht="17.399999999999999">
      <c r="B28" s="19" t="s">
        <v>8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</row>
    <row r="29" spans="2:13" ht="17.399999999999999">
      <c r="B29" s="22"/>
      <c r="C29" s="23"/>
      <c r="D29" s="23"/>
      <c r="E29" s="23"/>
      <c r="F29" s="23"/>
      <c r="G29" s="23"/>
      <c r="H29" s="23"/>
      <c r="I29" s="23"/>
      <c r="J29" s="23"/>
      <c r="K29" s="21"/>
      <c r="L29" s="21"/>
      <c r="M29" s="21"/>
    </row>
    <row r="30" spans="2:13">
      <c r="B30" s="20" t="s">
        <v>9</v>
      </c>
      <c r="C30" s="20" t="s">
        <v>10</v>
      </c>
      <c r="D30" s="20" t="s">
        <v>11</v>
      </c>
      <c r="E30" s="20" t="s">
        <v>12</v>
      </c>
      <c r="F30" s="20" t="s">
        <v>13</v>
      </c>
      <c r="G30" s="20" t="s">
        <v>14</v>
      </c>
      <c r="H30" s="20" t="s">
        <v>15</v>
      </c>
      <c r="I30" s="20" t="s">
        <v>16</v>
      </c>
      <c r="J30" s="20" t="s">
        <v>17</v>
      </c>
    </row>
    <row r="31" spans="2:13">
      <c r="B31" s="2" t="str">
        <f>'Inventory Master Data'!A2</f>
        <v>SKU-5001</v>
      </c>
      <c r="C31" s="3" t="str">
        <f>'Inventory Master Data'!B2</f>
        <v>Smart LED TV 43-inch</v>
      </c>
      <c r="D31" s="3" t="str">
        <f>'Inventory Master Data'!C2</f>
        <v>Consumer Electronics</v>
      </c>
      <c r="E31" s="3" t="str">
        <f>'Inventory Master Data'!D2</f>
        <v>Bhiwandi Hub (Mumbai)</v>
      </c>
      <c r="F31" s="4">
        <f>'Inventory Master Data'!G2</f>
        <v>1065</v>
      </c>
      <c r="G31" s="4">
        <f>'Inventory Master Data'!L2</f>
        <v>420</v>
      </c>
      <c r="H31" s="5">
        <f>'Inventory Master Data'!O2</f>
        <v>66.5625</v>
      </c>
      <c r="I31" s="2" t="str">
        <f>'Inventory Master Data'!P2</f>
        <v>ADEQUATE STOCK</v>
      </c>
      <c r="J31" s="3" t="str">
        <f>'Inventory Master Data'!Q2</f>
        <v>OK: Stock Level Optimal</v>
      </c>
    </row>
    <row r="32" spans="2:13">
      <c r="B32" s="6" t="str">
        <f>'Inventory Master Data'!A3</f>
        <v>SKU-5002</v>
      </c>
      <c r="C32" s="7" t="str">
        <f>'Inventory Master Data'!B3</f>
        <v>Smart LED TV 43-inch</v>
      </c>
      <c r="D32" s="7" t="str">
        <f>'Inventory Master Data'!C3</f>
        <v>Consumer Electronics</v>
      </c>
      <c r="E32" s="7" t="str">
        <f>'Inventory Master Data'!D3</f>
        <v>Dankuni Warehouse (Kolkata)</v>
      </c>
      <c r="F32" s="8">
        <f>'Inventory Master Data'!G3</f>
        <v>567</v>
      </c>
      <c r="G32" s="8">
        <f>'Inventory Master Data'!L3</f>
        <v>227</v>
      </c>
      <c r="H32" s="9">
        <f>'Inventory Master Data'!O3</f>
        <v>56.7</v>
      </c>
      <c r="I32" s="6" t="str">
        <f>'Inventory Master Data'!P3</f>
        <v>ADEQUATE STOCK</v>
      </c>
      <c r="J32" s="7" t="str">
        <f>'Inventory Master Data'!Q3</f>
        <v>OK: Stock Level Optimal</v>
      </c>
    </row>
    <row r="33" spans="2:10">
      <c r="B33" s="2" t="str">
        <f>'Inventory Master Data'!A4</f>
        <v>SKU-5003</v>
      </c>
      <c r="C33" s="3" t="str">
        <f>'Inventory Master Data'!B4</f>
        <v>Smart LED TV 43-inch</v>
      </c>
      <c r="D33" s="3" t="str">
        <f>'Inventory Master Data'!C4</f>
        <v>Consumer Electronics</v>
      </c>
      <c r="E33" s="3" t="str">
        <f>'Inventory Master Data'!D4</f>
        <v>Hoskote Fulfillment Center (Bengaluru)</v>
      </c>
      <c r="F33" s="4">
        <f>'Inventory Master Data'!G4</f>
        <v>206</v>
      </c>
      <c r="G33" s="4">
        <f>'Inventory Master Data'!L4</f>
        <v>324</v>
      </c>
      <c r="H33" s="5">
        <f>'Inventory Master Data'!O4</f>
        <v>15.846153846153847</v>
      </c>
      <c r="I33" s="2" t="str">
        <f>'Inventory Master Data'!P4</f>
        <v>REORDER WARNING</v>
      </c>
      <c r="J33" s="3" t="str">
        <f>'Inventory Master Data'!Q4</f>
        <v>PLAN: Issue Purchase Order</v>
      </c>
    </row>
    <row r="34" spans="2:10">
      <c r="B34" s="6" t="str">
        <f>'Inventory Master Data'!A5</f>
        <v>SKU-5004</v>
      </c>
      <c r="C34" s="7" t="str">
        <f>'Inventory Master Data'!B5</f>
        <v>Wireless Earbuds</v>
      </c>
      <c r="D34" s="7" t="str">
        <f>'Inventory Master Data'!C5</f>
        <v>Consumer Electronics</v>
      </c>
      <c r="E34" s="7" t="str">
        <f>'Inventory Master Data'!D5</f>
        <v>Hoskote Fulfillment Center (Bengaluru)</v>
      </c>
      <c r="F34" s="8">
        <f>'Inventory Master Data'!G5</f>
        <v>327</v>
      </c>
      <c r="G34" s="8">
        <f>'Inventory Master Data'!L5</f>
        <v>979</v>
      </c>
      <c r="H34" s="9">
        <f>'Inventory Master Data'!O5</f>
        <v>7.4318181818181817</v>
      </c>
      <c r="I34" s="6" t="str">
        <f>'Inventory Master Data'!P5</f>
        <v>CRITICAL REORDER</v>
      </c>
      <c r="J34" s="7" t="str">
        <f>'Inventory Master Data'!Q5</f>
        <v>URGENT: Place Order Immediately</v>
      </c>
    </row>
    <row r="35" spans="2:10">
      <c r="B35" s="2" t="str">
        <f>'Inventory Master Data'!A6</f>
        <v>SKU-5005</v>
      </c>
      <c r="C35" s="3" t="str">
        <f>'Inventory Master Data'!B6</f>
        <v>Wireless Earbuds</v>
      </c>
      <c r="D35" s="3" t="str">
        <f>'Inventory Master Data'!C6</f>
        <v>Consumer Electronics</v>
      </c>
      <c r="E35" s="3" t="str">
        <f>'Inventory Master Data'!D6</f>
        <v>Gurugram Logistics Park (Delhi NCR)</v>
      </c>
      <c r="F35" s="4">
        <f>'Inventory Master Data'!G6</f>
        <v>1194</v>
      </c>
      <c r="G35" s="4">
        <f>'Inventory Master Data'!L6</f>
        <v>517</v>
      </c>
      <c r="H35" s="5">
        <f>'Inventory Master Data'!O6</f>
        <v>54.272727272727273</v>
      </c>
      <c r="I35" s="2" t="str">
        <f>'Inventory Master Data'!P6</f>
        <v>ADEQUATE STOCK</v>
      </c>
      <c r="J35" s="3" t="str">
        <f>'Inventory Master Data'!Q6</f>
        <v>OK: Stock Level Optimal</v>
      </c>
    </row>
    <row r="36" spans="2:10">
      <c r="B36" s="6" t="str">
        <f>'Inventory Master Data'!A7</f>
        <v>SKU-5006</v>
      </c>
      <c r="C36" s="7" t="str">
        <f>'Inventory Master Data'!B7</f>
        <v>Fast Charger 65W</v>
      </c>
      <c r="D36" s="7" t="str">
        <f>'Inventory Master Data'!C7</f>
        <v>Consumer Electronics</v>
      </c>
      <c r="E36" s="7" t="str">
        <f>'Inventory Master Data'!D7</f>
        <v>Hoskote Fulfillment Center (Bengaluru)</v>
      </c>
      <c r="F36" s="8">
        <f>'Inventory Master Data'!G7</f>
        <v>1408</v>
      </c>
      <c r="G36" s="8">
        <f>'Inventory Master Data'!L7</f>
        <v>457</v>
      </c>
      <c r="H36" s="9">
        <f>'Inventory Master Data'!O7</f>
        <v>45.41935483870968</v>
      </c>
      <c r="I36" s="6" t="str">
        <f>'Inventory Master Data'!P7</f>
        <v>ADEQUATE STOCK</v>
      </c>
      <c r="J36" s="7" t="str">
        <f>'Inventory Master Data'!Q7</f>
        <v>OK: Stock Level Optimal</v>
      </c>
    </row>
    <row r="37" spans="2:10">
      <c r="B37" s="2" t="str">
        <f>'Inventory Master Data'!A8</f>
        <v>SKU-5007</v>
      </c>
      <c r="C37" s="3" t="str">
        <f>'Inventory Master Data'!B8</f>
        <v>Fast Charger 65W</v>
      </c>
      <c r="D37" s="3" t="str">
        <f>'Inventory Master Data'!C8</f>
        <v>Consumer Electronics</v>
      </c>
      <c r="E37" s="3" t="str">
        <f>'Inventory Master Data'!D8</f>
        <v>Gurugram Logistics Park (Delhi NCR)</v>
      </c>
      <c r="F37" s="4">
        <f>'Inventory Master Data'!G8</f>
        <v>871</v>
      </c>
      <c r="G37" s="4">
        <f>'Inventory Master Data'!L8</f>
        <v>344</v>
      </c>
      <c r="H37" s="5">
        <f>'Inventory Master Data'!O8</f>
        <v>26.393939393939394</v>
      </c>
      <c r="I37" s="2" t="str">
        <f>'Inventory Master Data'!P8</f>
        <v>ADEQUATE STOCK</v>
      </c>
      <c r="J37" s="3" t="str">
        <f>'Inventory Master Data'!Q8</f>
        <v>OK: Stock Level Optimal</v>
      </c>
    </row>
    <row r="38" spans="2:10">
      <c r="B38" s="6" t="str">
        <f>'Inventory Master Data'!A9</f>
        <v>SKU-5008</v>
      </c>
      <c r="C38" s="7" t="str">
        <f>'Inventory Master Data'!B9</f>
        <v>Power Bank 20000mAh</v>
      </c>
      <c r="D38" s="7" t="str">
        <f>'Inventory Master Data'!C9</f>
        <v>Consumer Electronics</v>
      </c>
      <c r="E38" s="7" t="str">
        <f>'Inventory Master Data'!D9</f>
        <v>Sriperumbudur Hub (Chennai)</v>
      </c>
      <c r="F38" s="8">
        <f>'Inventory Master Data'!G9</f>
        <v>823</v>
      </c>
      <c r="G38" s="8">
        <f>'Inventory Master Data'!L9</f>
        <v>352</v>
      </c>
      <c r="H38" s="9">
        <f>'Inventory Master Data'!O9</f>
        <v>45.722222222222221</v>
      </c>
      <c r="I38" s="6" t="str">
        <f>'Inventory Master Data'!P9</f>
        <v>ADEQUATE STOCK</v>
      </c>
      <c r="J38" s="7" t="str">
        <f>'Inventory Master Data'!Q9</f>
        <v>OK: Stock Level Optimal</v>
      </c>
    </row>
    <row r="39" spans="2:10">
      <c r="B39" s="2" t="str">
        <f>'Inventory Master Data'!A10</f>
        <v>SKU-5009</v>
      </c>
      <c r="C39" s="3" t="str">
        <f>'Inventory Master Data'!B10</f>
        <v>Power Bank 20000mAh</v>
      </c>
      <c r="D39" s="3" t="str">
        <f>'Inventory Master Data'!C10</f>
        <v>Consumer Electronics</v>
      </c>
      <c r="E39" s="3" t="str">
        <f>'Inventory Master Data'!D10</f>
        <v>Gurugram Logistics Park (Delhi NCR)</v>
      </c>
      <c r="F39" s="4">
        <f>'Inventory Master Data'!G10</f>
        <v>396</v>
      </c>
      <c r="G39" s="4">
        <f>'Inventory Master Data'!L10</f>
        <v>977</v>
      </c>
      <c r="H39" s="5">
        <f>'Inventory Master Data'!O10</f>
        <v>9.6585365853658534</v>
      </c>
      <c r="I39" s="2" t="str">
        <f>'Inventory Master Data'!P10</f>
        <v>CRITICAL REORDER</v>
      </c>
      <c r="J39" s="3" t="str">
        <f>'Inventory Master Data'!Q10</f>
        <v>URGENT: Place Order Immediately</v>
      </c>
    </row>
    <row r="40" spans="2:10">
      <c r="B40" s="6" t="str">
        <f>'Inventory Master Data'!A11</f>
        <v>SKU-5010</v>
      </c>
      <c r="C40" s="7" t="str">
        <f>'Inventory Master Data'!B11</f>
        <v>Power Bank 20000mAh</v>
      </c>
      <c r="D40" s="7" t="str">
        <f>'Inventory Master Data'!C11</f>
        <v>Consumer Electronics</v>
      </c>
      <c r="E40" s="7" t="str">
        <f>'Inventory Master Data'!D11</f>
        <v>Hoskote Fulfillment Center (Bengaluru)</v>
      </c>
      <c r="F40" s="8">
        <f>'Inventory Master Data'!G11</f>
        <v>93</v>
      </c>
      <c r="G40" s="8">
        <f>'Inventory Master Data'!L11</f>
        <v>108</v>
      </c>
      <c r="H40" s="9">
        <f>'Inventory Master Data'!O11</f>
        <v>11.625</v>
      </c>
      <c r="I40" s="6" t="str">
        <f>'Inventory Master Data'!P11</f>
        <v>REORDER WARNING</v>
      </c>
      <c r="J40" s="7" t="str">
        <f>'Inventory Master Data'!Q11</f>
        <v>PLAN: Issue Purchase Order</v>
      </c>
    </row>
    <row r="41" spans="2:10">
      <c r="B41" s="2" t="str">
        <f>'Inventory Master Data'!A12</f>
        <v>SKU-5011</v>
      </c>
      <c r="C41" s="3" t="str">
        <f>'Inventory Master Data'!B12</f>
        <v>Bluetooth Speaker</v>
      </c>
      <c r="D41" s="3" t="str">
        <f>'Inventory Master Data'!C12</f>
        <v>Consumer Electronics</v>
      </c>
      <c r="E41" s="3" t="str">
        <f>'Inventory Master Data'!D12</f>
        <v>Hoskote Fulfillment Center (Bengaluru)</v>
      </c>
      <c r="F41" s="4">
        <f>'Inventory Master Data'!G12</f>
        <v>1202</v>
      </c>
      <c r="G41" s="4">
        <f>'Inventory Master Data'!L12</f>
        <v>397</v>
      </c>
      <c r="H41" s="5">
        <f>'Inventory Master Data'!O12</f>
        <v>75.125</v>
      </c>
      <c r="I41" s="2" t="str">
        <f>'Inventory Master Data'!P12</f>
        <v>ADEQUATE STOCK</v>
      </c>
      <c r="J41" s="3" t="str">
        <f>'Inventory Master Data'!Q12</f>
        <v>OK: Stock Level Optimal</v>
      </c>
    </row>
    <row r="42" spans="2:10">
      <c r="B42" s="6" t="str">
        <f>'Inventory Master Data'!A13</f>
        <v>SKU-5012</v>
      </c>
      <c r="C42" s="7" t="str">
        <f>'Inventory Master Data'!B13</f>
        <v>Bluetooth Speaker</v>
      </c>
      <c r="D42" s="7" t="str">
        <f>'Inventory Master Data'!C13</f>
        <v>Consumer Electronics</v>
      </c>
      <c r="E42" s="7" t="str">
        <f>'Inventory Master Data'!D13</f>
        <v>Gurugram Logistics Park (Delhi NCR)</v>
      </c>
      <c r="F42" s="8">
        <f>'Inventory Master Data'!G13</f>
        <v>198</v>
      </c>
      <c r="G42" s="8">
        <f>'Inventory Master Data'!L13</f>
        <v>110</v>
      </c>
      <c r="H42" s="9">
        <f>'Inventory Master Data'!O13</f>
        <v>22</v>
      </c>
      <c r="I42" s="6" t="str">
        <f>'Inventory Master Data'!P13</f>
        <v>ADEQUATE STOCK</v>
      </c>
      <c r="J42" s="7" t="str">
        <f>'Inventory Master Data'!Q13</f>
        <v>OK: Stock Level Optimal</v>
      </c>
    </row>
    <row r="43" spans="2:10">
      <c r="B43" s="2" t="str">
        <f>'Inventory Master Data'!A14</f>
        <v>SKU-5013</v>
      </c>
      <c r="C43" s="3" t="str">
        <f>'Inventory Master Data'!B14</f>
        <v>Gaming Mouse</v>
      </c>
      <c r="D43" s="3" t="str">
        <f>'Inventory Master Data'!C14</f>
        <v>Consumer Electronics</v>
      </c>
      <c r="E43" s="3" t="str">
        <f>'Inventory Master Data'!D14</f>
        <v>Sriperumbudur Hub (Chennai)</v>
      </c>
      <c r="F43" s="4">
        <f>'Inventory Master Data'!G14</f>
        <v>237</v>
      </c>
      <c r="G43" s="4">
        <f>'Inventory Master Data'!L14</f>
        <v>425</v>
      </c>
      <c r="H43" s="5">
        <f>'Inventory Master Data'!O14</f>
        <v>8.4642857142857135</v>
      </c>
      <c r="I43" s="2" t="str">
        <f>'Inventory Master Data'!P14</f>
        <v>REORDER WARNING</v>
      </c>
      <c r="J43" s="3" t="str">
        <f>'Inventory Master Data'!Q14</f>
        <v>PLAN: Issue Purchase Order</v>
      </c>
    </row>
    <row r="44" spans="2:10">
      <c r="B44" s="6" t="str">
        <f>'Inventory Master Data'!A15</f>
        <v>SKU-5014</v>
      </c>
      <c r="C44" s="7" t="str">
        <f>'Inventory Master Data'!B15</f>
        <v>Gaming Mouse</v>
      </c>
      <c r="D44" s="7" t="str">
        <f>'Inventory Master Data'!C15</f>
        <v>Consumer Electronics</v>
      </c>
      <c r="E44" s="7" t="str">
        <f>'Inventory Master Data'!D15</f>
        <v>Gurugram Logistics Park (Delhi NCR)</v>
      </c>
      <c r="F44" s="8">
        <f>'Inventory Master Data'!G15</f>
        <v>551</v>
      </c>
      <c r="G44" s="8">
        <f>'Inventory Master Data'!L15</f>
        <v>202</v>
      </c>
      <c r="H44" s="9">
        <f>'Inventory Master Data'!O15</f>
        <v>19</v>
      </c>
      <c r="I44" s="6" t="str">
        <f>'Inventory Master Data'!P15</f>
        <v>ADEQUATE STOCK</v>
      </c>
      <c r="J44" s="7" t="str">
        <f>'Inventory Master Data'!Q15</f>
        <v>OK: Stock Level Optimal</v>
      </c>
    </row>
    <row r="45" spans="2:10">
      <c r="B45" s="2" t="str">
        <f>'Inventory Master Data'!A16</f>
        <v>SKU-5015</v>
      </c>
      <c r="C45" s="3" t="str">
        <f>'Inventory Master Data'!B16</f>
        <v>Mechanical Keyboard</v>
      </c>
      <c r="D45" s="3" t="str">
        <f>'Inventory Master Data'!C16</f>
        <v>Consumer Electronics</v>
      </c>
      <c r="E45" s="3" t="str">
        <f>'Inventory Master Data'!D16</f>
        <v>Hoskote Fulfillment Center (Bengaluru)</v>
      </c>
      <c r="F45" s="4">
        <f>'Inventory Master Data'!G16</f>
        <v>2585</v>
      </c>
      <c r="G45" s="4">
        <f>'Inventory Master Data'!L16</f>
        <v>945</v>
      </c>
      <c r="H45" s="5">
        <f>'Inventory Master Data'!O16</f>
        <v>58.75</v>
      </c>
      <c r="I45" s="2" t="str">
        <f>'Inventory Master Data'!P16</f>
        <v>ADEQUATE STOCK</v>
      </c>
      <c r="J45" s="3" t="str">
        <f>'Inventory Master Data'!Q16</f>
        <v>OK: Stock Level Optimal</v>
      </c>
    </row>
    <row r="46" spans="2:10">
      <c r="B46" s="6" t="str">
        <f>'Inventory Master Data'!A17</f>
        <v>SKU-5016</v>
      </c>
      <c r="C46" s="7" t="str">
        <f>'Inventory Master Data'!B17</f>
        <v>Mechanical Keyboard</v>
      </c>
      <c r="D46" s="7" t="str">
        <f>'Inventory Master Data'!C17</f>
        <v>Consumer Electronics</v>
      </c>
      <c r="E46" s="7" t="str">
        <f>'Inventory Master Data'!D17</f>
        <v>Gurugram Logistics Park (Delhi NCR)</v>
      </c>
      <c r="F46" s="8">
        <f>'Inventory Master Data'!G17</f>
        <v>306</v>
      </c>
      <c r="G46" s="8">
        <f>'Inventory Master Data'!L17</f>
        <v>389</v>
      </c>
      <c r="H46" s="9">
        <f>'Inventory Master Data'!O17</f>
        <v>18</v>
      </c>
      <c r="I46" s="6" t="str">
        <f>'Inventory Master Data'!P17</f>
        <v>REORDER WARNING</v>
      </c>
      <c r="J46" s="7" t="str">
        <f>'Inventory Master Data'!Q17</f>
        <v>PLAN: Issue Purchase Order</v>
      </c>
    </row>
    <row r="47" spans="2:10">
      <c r="B47" s="2" t="str">
        <f>'Inventory Master Data'!A18</f>
        <v>SKU-5017</v>
      </c>
      <c r="C47" s="3" t="str">
        <f>'Inventory Master Data'!B18</f>
        <v>Inverter Air Conditioner 1.5T</v>
      </c>
      <c r="D47" s="3" t="str">
        <f>'Inventory Master Data'!C18</f>
        <v>Home Appliances</v>
      </c>
      <c r="E47" s="3" t="str">
        <f>'Inventory Master Data'!D18</f>
        <v>Bhiwandi Hub (Mumbai)</v>
      </c>
      <c r="F47" s="4">
        <f>'Inventory Master Data'!G18</f>
        <v>1082</v>
      </c>
      <c r="G47" s="4">
        <f>'Inventory Master Data'!L18</f>
        <v>410</v>
      </c>
      <c r="H47" s="5">
        <f>'Inventory Master Data'!O18</f>
        <v>25.761904761904763</v>
      </c>
      <c r="I47" s="2" t="str">
        <f>'Inventory Master Data'!P18</f>
        <v>ADEQUATE STOCK</v>
      </c>
      <c r="J47" s="3" t="str">
        <f>'Inventory Master Data'!Q18</f>
        <v>OK: Stock Level Optimal</v>
      </c>
    </row>
    <row r="48" spans="2:10">
      <c r="B48" s="6" t="str">
        <f>'Inventory Master Data'!A19</f>
        <v>SKU-5018</v>
      </c>
      <c r="C48" s="7" t="str">
        <f>'Inventory Master Data'!B19</f>
        <v>Inverter Air Conditioner 1.5T</v>
      </c>
      <c r="D48" s="7" t="str">
        <f>'Inventory Master Data'!C19</f>
        <v>Home Appliances</v>
      </c>
      <c r="E48" s="7" t="str">
        <f>'Inventory Master Data'!D19</f>
        <v>Dankuni Warehouse (Kolkata)</v>
      </c>
      <c r="F48" s="8">
        <f>'Inventory Master Data'!G19</f>
        <v>1831</v>
      </c>
      <c r="G48" s="8">
        <f>'Inventory Master Data'!L19</f>
        <v>959</v>
      </c>
      <c r="H48" s="9">
        <f>'Inventory Master Data'!O19</f>
        <v>45.774999999999999</v>
      </c>
      <c r="I48" s="6" t="str">
        <f>'Inventory Master Data'!P19</f>
        <v>ADEQUATE STOCK</v>
      </c>
      <c r="J48" s="7" t="str">
        <f>'Inventory Master Data'!Q19</f>
        <v>OK: Stock Level Optimal</v>
      </c>
    </row>
    <row r="49" spans="2:10">
      <c r="B49" s="2" t="str">
        <f>'Inventory Master Data'!A20</f>
        <v>SKU-5019</v>
      </c>
      <c r="C49" s="3" t="str">
        <f>'Inventory Master Data'!B20</f>
        <v>Inverter Air Conditioner 1.5T</v>
      </c>
      <c r="D49" s="3" t="str">
        <f>'Inventory Master Data'!C20</f>
        <v>Home Appliances</v>
      </c>
      <c r="E49" s="3" t="str">
        <f>'Inventory Master Data'!D20</f>
        <v>Sriperumbudur Hub (Chennai)</v>
      </c>
      <c r="F49" s="4">
        <f>'Inventory Master Data'!G20</f>
        <v>233</v>
      </c>
      <c r="G49" s="4">
        <f>'Inventory Master Data'!L20</f>
        <v>138</v>
      </c>
      <c r="H49" s="5">
        <f>'Inventory Master Data'!O20</f>
        <v>29.125</v>
      </c>
      <c r="I49" s="2" t="str">
        <f>'Inventory Master Data'!P20</f>
        <v>ADEQUATE STOCK</v>
      </c>
      <c r="J49" s="3" t="str">
        <f>'Inventory Master Data'!Q20</f>
        <v>OK: Stock Level Optimal</v>
      </c>
    </row>
    <row r="50" spans="2:10">
      <c r="B50" s="6" t="str">
        <f>'Inventory Master Data'!A21</f>
        <v>SKU-5020</v>
      </c>
      <c r="C50" s="7" t="str">
        <f>'Inventory Master Data'!B21</f>
        <v>Mixer Grinder 750W</v>
      </c>
      <c r="D50" s="7" t="str">
        <f>'Inventory Master Data'!C21</f>
        <v>Home Appliances</v>
      </c>
      <c r="E50" s="7" t="str">
        <f>'Inventory Master Data'!D21</f>
        <v>Sriperumbudur Hub (Chennai)</v>
      </c>
      <c r="F50" s="8">
        <f>'Inventory Master Data'!G21</f>
        <v>158</v>
      </c>
      <c r="G50" s="8">
        <f>'Inventory Master Data'!L21</f>
        <v>797</v>
      </c>
      <c r="H50" s="9">
        <f>'Inventory Master Data'!O21</f>
        <v>4.1578947368421053</v>
      </c>
      <c r="I50" s="6" t="str">
        <f>'Inventory Master Data'!P21</f>
        <v>CRITICAL REORDER</v>
      </c>
      <c r="J50" s="7" t="str">
        <f>'Inventory Master Data'!Q21</f>
        <v>URGENT: Place Order Immediately</v>
      </c>
    </row>
  </sheetData>
  <mergeCells count="12">
    <mergeCell ref="B2:M2"/>
    <mergeCell ref="B28:M28"/>
    <mergeCell ref="E6:F7"/>
    <mergeCell ref="B3:M3"/>
    <mergeCell ref="H6:I7"/>
    <mergeCell ref="B5:C5"/>
    <mergeCell ref="K6:L7"/>
    <mergeCell ref="E5:F5"/>
    <mergeCell ref="K5:L5"/>
    <mergeCell ref="B6:C7"/>
    <mergeCell ref="H5:I5"/>
    <mergeCell ref="B9:C9"/>
  </mergeCells>
  <conditionalFormatting sqref="I31:I50">
    <cfRule type="cellIs" dxfId="5" priority="1" operator="equal">
      <formula>"CRITICAL REORDER"</formula>
    </cfRule>
    <cfRule type="cellIs" dxfId="4" priority="2" operator="equal">
      <formula>"REORDER WARNING"</formula>
    </cfRule>
    <cfRule type="cellIs" dxfId="3" priority="3" operator="equal">
      <formula>"ADEQUATE STOCK"</formula>
    </cfRule>
  </conditionalFormatting>
  <dataValidations count="1">
    <dataValidation type="list" allowBlank="1" sqref="D9" xr:uid="{00000000-0002-0000-0000-000000000000}">
      <formula1>"All Warehouses,Bhiwandi Hub (Mumbai),Gurugram Logistics Park (Delhi NCR),Hoskote Fulfillment Center (Bengaluru),Sriperumbudur Hub (Chennai),Dankuni Warehouse (Kolkata)"</formula1>
    </dataValidation>
  </dataValidation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65"/>
  <sheetViews>
    <sheetView workbookViewId="0">
      <pane ySplit="1" topLeftCell="A40" activePane="bottomLeft" state="frozen"/>
      <selection pane="bottomLeft" activeCell="D43" sqref="D43"/>
    </sheetView>
  </sheetViews>
  <sheetFormatPr defaultRowHeight="14.4"/>
  <cols>
    <col min="1" max="1" width="12" customWidth="1"/>
    <col min="2" max="2" width="33" customWidth="1"/>
    <col min="3" max="3" width="25" customWidth="1"/>
    <col min="4" max="4" width="42" customWidth="1"/>
    <col min="5" max="5" width="30" customWidth="1"/>
    <col min="6" max="7" width="17" customWidth="1"/>
    <col min="8" max="8" width="18" customWidth="1"/>
    <col min="9" max="9" width="27" customWidth="1"/>
    <col min="10" max="10" width="20" customWidth="1"/>
    <col min="11" max="11" width="24" customWidth="1"/>
    <col min="12" max="12" width="25" customWidth="1"/>
    <col min="13" max="13" width="28" customWidth="1"/>
    <col min="14" max="14" width="25" customWidth="1"/>
    <col min="15" max="15" width="28" customWidth="1"/>
    <col min="16" max="16" width="94" customWidth="1"/>
    <col min="17" max="17" width="150" customWidth="1"/>
  </cols>
  <sheetData>
    <row r="1" spans="1:17" ht="28.05" customHeight="1">
      <c r="A1" s="24" t="s">
        <v>9</v>
      </c>
      <c r="B1" s="24" t="s">
        <v>10</v>
      </c>
      <c r="C1" s="24" t="s">
        <v>11</v>
      </c>
      <c r="D1" s="24" t="s">
        <v>12</v>
      </c>
      <c r="E1" s="24" t="s">
        <v>18</v>
      </c>
      <c r="F1" s="24" t="s">
        <v>19</v>
      </c>
      <c r="G1" s="24" t="s">
        <v>13</v>
      </c>
      <c r="H1" s="24" t="s">
        <v>20</v>
      </c>
      <c r="I1" s="24" t="s">
        <v>21</v>
      </c>
      <c r="J1" s="24" t="s">
        <v>22</v>
      </c>
      <c r="K1" s="24" t="s">
        <v>23</v>
      </c>
      <c r="L1" s="24" t="s">
        <v>24</v>
      </c>
      <c r="M1" s="24" t="s">
        <v>25</v>
      </c>
      <c r="N1" s="24" t="s">
        <v>26</v>
      </c>
      <c r="O1" s="24" t="s">
        <v>27</v>
      </c>
      <c r="P1" s="24" t="s">
        <v>16</v>
      </c>
      <c r="Q1" s="24" t="s">
        <v>17</v>
      </c>
    </row>
    <row r="2" spans="1:17">
      <c r="A2" s="25" t="s">
        <v>28</v>
      </c>
      <c r="B2" s="25" t="s">
        <v>29</v>
      </c>
      <c r="C2" s="25" t="s">
        <v>30</v>
      </c>
      <c r="D2" s="25" t="s">
        <v>31</v>
      </c>
      <c r="E2" s="25" t="s">
        <v>32</v>
      </c>
      <c r="F2" s="26">
        <v>7260</v>
      </c>
      <c r="G2" s="27">
        <v>1065</v>
      </c>
      <c r="H2" s="27">
        <v>83</v>
      </c>
      <c r="I2" s="27">
        <v>16</v>
      </c>
      <c r="J2" s="27">
        <v>16</v>
      </c>
      <c r="K2" s="27">
        <v>164</v>
      </c>
      <c r="L2" s="27">
        <f t="shared" ref="L2:L33" si="0">(I2*J2)+K2</f>
        <v>420</v>
      </c>
      <c r="M2" s="27">
        <v>270</v>
      </c>
      <c r="N2" s="26">
        <f t="shared" ref="N2:N33" si="1">G2*F2</f>
        <v>7731900</v>
      </c>
      <c r="O2" s="28">
        <f t="shared" ref="O2:O33" si="2">IF(I2&gt;0, G2/I2, 999)</f>
        <v>66.5625</v>
      </c>
      <c r="P2" s="25" t="str">
        <f t="shared" ref="P2:P33" si="3">IF(G2&lt;=(L2*0.5), "CRITICAL REORDER", IF(G2&lt;=L2, "REORDER WARNING", "ADEQUATE STOCK"))</f>
        <v>ADEQUATE STOCK</v>
      </c>
      <c r="Q2" s="25" t="str">
        <f t="shared" ref="Q2:Q33" si="4">IF(P2="CRITICAL REORDER", "URGENT: Place Order Immediately", IF(P2="REORDER WARNING", "PLAN: Issue Purchase Order", "OK: Stock Level Optimal"))</f>
        <v>OK: Stock Level Optimal</v>
      </c>
    </row>
    <row r="3" spans="1:17">
      <c r="A3" s="29" t="s">
        <v>33</v>
      </c>
      <c r="B3" s="29" t="s">
        <v>29</v>
      </c>
      <c r="C3" s="29" t="s">
        <v>30</v>
      </c>
      <c r="D3" s="29" t="s">
        <v>34</v>
      </c>
      <c r="E3" s="29" t="s">
        <v>35</v>
      </c>
      <c r="F3" s="30">
        <v>21651</v>
      </c>
      <c r="G3" s="31">
        <v>567</v>
      </c>
      <c r="H3" s="31">
        <v>0</v>
      </c>
      <c r="I3" s="31">
        <v>10</v>
      </c>
      <c r="J3" s="31">
        <v>17</v>
      </c>
      <c r="K3" s="31">
        <v>57</v>
      </c>
      <c r="L3" s="31">
        <f t="shared" si="0"/>
        <v>227</v>
      </c>
      <c r="M3" s="31">
        <v>109</v>
      </c>
      <c r="N3" s="30">
        <f t="shared" si="1"/>
        <v>12276117</v>
      </c>
      <c r="O3" s="32">
        <f t="shared" si="2"/>
        <v>56.7</v>
      </c>
      <c r="P3" s="29" t="str">
        <f t="shared" si="3"/>
        <v>ADEQUATE STOCK</v>
      </c>
      <c r="Q3" s="29" t="str">
        <f t="shared" si="4"/>
        <v>OK: Stock Level Optimal</v>
      </c>
    </row>
    <row r="4" spans="1:17">
      <c r="A4" s="25" t="s">
        <v>36</v>
      </c>
      <c r="B4" s="25" t="s">
        <v>29</v>
      </c>
      <c r="C4" s="25" t="s">
        <v>30</v>
      </c>
      <c r="D4" s="25" t="s">
        <v>37</v>
      </c>
      <c r="E4" s="25" t="s">
        <v>38</v>
      </c>
      <c r="F4" s="26">
        <v>23433</v>
      </c>
      <c r="G4" s="27">
        <v>206</v>
      </c>
      <c r="H4" s="27">
        <v>127</v>
      </c>
      <c r="I4" s="27">
        <v>13</v>
      </c>
      <c r="J4" s="27">
        <v>15</v>
      </c>
      <c r="K4" s="27">
        <v>129</v>
      </c>
      <c r="L4" s="27">
        <f t="shared" si="0"/>
        <v>324</v>
      </c>
      <c r="M4" s="27">
        <v>289</v>
      </c>
      <c r="N4" s="26">
        <f t="shared" si="1"/>
        <v>4827198</v>
      </c>
      <c r="O4" s="28">
        <f t="shared" si="2"/>
        <v>15.846153846153847</v>
      </c>
      <c r="P4" s="25" t="str">
        <f t="shared" si="3"/>
        <v>REORDER WARNING</v>
      </c>
      <c r="Q4" s="25" t="str">
        <f t="shared" si="4"/>
        <v>PLAN: Issue Purchase Order</v>
      </c>
    </row>
    <row r="5" spans="1:17">
      <c r="A5" s="29" t="s">
        <v>39</v>
      </c>
      <c r="B5" s="29" t="s">
        <v>40</v>
      </c>
      <c r="C5" s="29" t="s">
        <v>30</v>
      </c>
      <c r="D5" s="29" t="s">
        <v>37</v>
      </c>
      <c r="E5" s="29" t="s">
        <v>32</v>
      </c>
      <c r="F5" s="30">
        <v>5408</v>
      </c>
      <c r="G5" s="31">
        <v>327</v>
      </c>
      <c r="H5" s="31">
        <v>123</v>
      </c>
      <c r="I5" s="31">
        <v>44</v>
      </c>
      <c r="J5" s="31">
        <v>13</v>
      </c>
      <c r="K5" s="31">
        <v>407</v>
      </c>
      <c r="L5" s="31">
        <f t="shared" si="0"/>
        <v>979</v>
      </c>
      <c r="M5" s="31">
        <v>166</v>
      </c>
      <c r="N5" s="30">
        <f t="shared" si="1"/>
        <v>1768416</v>
      </c>
      <c r="O5" s="32">
        <f t="shared" si="2"/>
        <v>7.4318181818181817</v>
      </c>
      <c r="P5" s="29" t="str">
        <f t="shared" si="3"/>
        <v>CRITICAL REORDER</v>
      </c>
      <c r="Q5" s="29" t="str">
        <f t="shared" si="4"/>
        <v>URGENT: Place Order Immediately</v>
      </c>
    </row>
    <row r="6" spans="1:17">
      <c r="A6" s="25" t="s">
        <v>41</v>
      </c>
      <c r="B6" s="25" t="s">
        <v>40</v>
      </c>
      <c r="C6" s="25" t="s">
        <v>30</v>
      </c>
      <c r="D6" s="25" t="s">
        <v>42</v>
      </c>
      <c r="E6" s="25" t="s">
        <v>38</v>
      </c>
      <c r="F6" s="26">
        <v>19730</v>
      </c>
      <c r="G6" s="27">
        <v>1194</v>
      </c>
      <c r="H6" s="27">
        <v>0</v>
      </c>
      <c r="I6" s="27">
        <v>22</v>
      </c>
      <c r="J6" s="27">
        <v>15</v>
      </c>
      <c r="K6" s="27">
        <v>187</v>
      </c>
      <c r="L6" s="27">
        <f t="shared" si="0"/>
        <v>517</v>
      </c>
      <c r="M6" s="27">
        <v>80</v>
      </c>
      <c r="N6" s="26">
        <f t="shared" si="1"/>
        <v>23557620</v>
      </c>
      <c r="O6" s="28">
        <f t="shared" si="2"/>
        <v>54.272727272727273</v>
      </c>
      <c r="P6" s="25" t="str">
        <f t="shared" si="3"/>
        <v>ADEQUATE STOCK</v>
      </c>
      <c r="Q6" s="25" t="str">
        <f t="shared" si="4"/>
        <v>OK: Stock Level Optimal</v>
      </c>
    </row>
    <row r="7" spans="1:17">
      <c r="A7" s="29" t="s">
        <v>43</v>
      </c>
      <c r="B7" s="29" t="s">
        <v>44</v>
      </c>
      <c r="C7" s="29" t="s">
        <v>30</v>
      </c>
      <c r="D7" s="29" t="s">
        <v>37</v>
      </c>
      <c r="E7" s="29" t="s">
        <v>35</v>
      </c>
      <c r="F7" s="30">
        <v>1707</v>
      </c>
      <c r="G7" s="31">
        <v>1408</v>
      </c>
      <c r="H7" s="31">
        <v>0</v>
      </c>
      <c r="I7" s="31">
        <v>31</v>
      </c>
      <c r="J7" s="31">
        <v>9</v>
      </c>
      <c r="K7" s="31">
        <v>178</v>
      </c>
      <c r="L7" s="31">
        <f t="shared" si="0"/>
        <v>457</v>
      </c>
      <c r="M7" s="31">
        <v>163</v>
      </c>
      <c r="N7" s="30">
        <f t="shared" si="1"/>
        <v>2403456</v>
      </c>
      <c r="O7" s="32">
        <f t="shared" si="2"/>
        <v>45.41935483870968</v>
      </c>
      <c r="P7" s="29" t="str">
        <f t="shared" si="3"/>
        <v>ADEQUATE STOCK</v>
      </c>
      <c r="Q7" s="29" t="str">
        <f t="shared" si="4"/>
        <v>OK: Stock Level Optimal</v>
      </c>
    </row>
    <row r="8" spans="1:17">
      <c r="A8" s="25" t="s">
        <v>45</v>
      </c>
      <c r="B8" s="25" t="s">
        <v>44</v>
      </c>
      <c r="C8" s="25" t="s">
        <v>30</v>
      </c>
      <c r="D8" s="25" t="s">
        <v>42</v>
      </c>
      <c r="E8" s="25" t="s">
        <v>46</v>
      </c>
      <c r="F8" s="26">
        <v>4856</v>
      </c>
      <c r="G8" s="27">
        <v>871</v>
      </c>
      <c r="H8" s="27">
        <v>140</v>
      </c>
      <c r="I8" s="27">
        <v>33</v>
      </c>
      <c r="J8" s="27">
        <v>6</v>
      </c>
      <c r="K8" s="27">
        <v>146</v>
      </c>
      <c r="L8" s="27">
        <f t="shared" si="0"/>
        <v>344</v>
      </c>
      <c r="M8" s="27">
        <v>153</v>
      </c>
      <c r="N8" s="26">
        <f t="shared" si="1"/>
        <v>4229576</v>
      </c>
      <c r="O8" s="28">
        <f t="shared" si="2"/>
        <v>26.393939393939394</v>
      </c>
      <c r="P8" s="25" t="str">
        <f t="shared" si="3"/>
        <v>ADEQUATE STOCK</v>
      </c>
      <c r="Q8" s="25" t="str">
        <f t="shared" si="4"/>
        <v>OK: Stock Level Optimal</v>
      </c>
    </row>
    <row r="9" spans="1:17">
      <c r="A9" s="29" t="s">
        <v>47</v>
      </c>
      <c r="B9" s="29" t="s">
        <v>48</v>
      </c>
      <c r="C9" s="29" t="s">
        <v>30</v>
      </c>
      <c r="D9" s="29" t="s">
        <v>49</v>
      </c>
      <c r="E9" s="29" t="s">
        <v>38</v>
      </c>
      <c r="F9" s="30">
        <v>11575</v>
      </c>
      <c r="G9" s="31">
        <v>823</v>
      </c>
      <c r="H9" s="31">
        <v>142</v>
      </c>
      <c r="I9" s="31">
        <v>18</v>
      </c>
      <c r="J9" s="31">
        <v>12</v>
      </c>
      <c r="K9" s="31">
        <v>136</v>
      </c>
      <c r="L9" s="31">
        <f t="shared" si="0"/>
        <v>352</v>
      </c>
      <c r="M9" s="31">
        <v>285</v>
      </c>
      <c r="N9" s="30">
        <f t="shared" si="1"/>
        <v>9526225</v>
      </c>
      <c r="O9" s="32">
        <f t="shared" si="2"/>
        <v>45.722222222222221</v>
      </c>
      <c r="P9" s="29" t="str">
        <f t="shared" si="3"/>
        <v>ADEQUATE STOCK</v>
      </c>
      <c r="Q9" s="29" t="str">
        <f t="shared" si="4"/>
        <v>OK: Stock Level Optimal</v>
      </c>
    </row>
    <row r="10" spans="1:17">
      <c r="A10" s="25" t="s">
        <v>50</v>
      </c>
      <c r="B10" s="25" t="s">
        <v>48</v>
      </c>
      <c r="C10" s="25" t="s">
        <v>30</v>
      </c>
      <c r="D10" s="25" t="s">
        <v>42</v>
      </c>
      <c r="E10" s="25" t="s">
        <v>46</v>
      </c>
      <c r="F10" s="26">
        <v>11743</v>
      </c>
      <c r="G10" s="27">
        <v>396</v>
      </c>
      <c r="H10" s="27">
        <v>0</v>
      </c>
      <c r="I10" s="27">
        <v>41</v>
      </c>
      <c r="J10" s="27">
        <v>17</v>
      </c>
      <c r="K10" s="27">
        <v>280</v>
      </c>
      <c r="L10" s="27">
        <f t="shared" si="0"/>
        <v>977</v>
      </c>
      <c r="M10" s="27">
        <v>132</v>
      </c>
      <c r="N10" s="26">
        <f t="shared" si="1"/>
        <v>4650228</v>
      </c>
      <c r="O10" s="28">
        <f t="shared" si="2"/>
        <v>9.6585365853658534</v>
      </c>
      <c r="P10" s="25" t="str">
        <f t="shared" si="3"/>
        <v>CRITICAL REORDER</v>
      </c>
      <c r="Q10" s="25" t="str">
        <f t="shared" si="4"/>
        <v>URGENT: Place Order Immediately</v>
      </c>
    </row>
    <row r="11" spans="1:17">
      <c r="A11" s="29" t="s">
        <v>51</v>
      </c>
      <c r="B11" s="29" t="s">
        <v>48</v>
      </c>
      <c r="C11" s="29" t="s">
        <v>30</v>
      </c>
      <c r="D11" s="29" t="s">
        <v>37</v>
      </c>
      <c r="E11" s="29" t="s">
        <v>52</v>
      </c>
      <c r="F11" s="30">
        <v>4269</v>
      </c>
      <c r="G11" s="31">
        <v>93</v>
      </c>
      <c r="H11" s="31">
        <v>0</v>
      </c>
      <c r="I11" s="31">
        <v>8</v>
      </c>
      <c r="J11" s="31">
        <v>9</v>
      </c>
      <c r="K11" s="31">
        <v>36</v>
      </c>
      <c r="L11" s="31">
        <f t="shared" si="0"/>
        <v>108</v>
      </c>
      <c r="M11" s="31">
        <v>330</v>
      </c>
      <c r="N11" s="30">
        <f t="shared" si="1"/>
        <v>397017</v>
      </c>
      <c r="O11" s="32">
        <f t="shared" si="2"/>
        <v>11.625</v>
      </c>
      <c r="P11" s="29" t="str">
        <f t="shared" si="3"/>
        <v>REORDER WARNING</v>
      </c>
      <c r="Q11" s="29" t="str">
        <f t="shared" si="4"/>
        <v>PLAN: Issue Purchase Order</v>
      </c>
    </row>
    <row r="12" spans="1:17">
      <c r="A12" s="25" t="s">
        <v>53</v>
      </c>
      <c r="B12" s="25" t="s">
        <v>54</v>
      </c>
      <c r="C12" s="25" t="s">
        <v>30</v>
      </c>
      <c r="D12" s="25" t="s">
        <v>37</v>
      </c>
      <c r="E12" s="25" t="s">
        <v>38</v>
      </c>
      <c r="F12" s="26">
        <v>26187</v>
      </c>
      <c r="G12" s="27">
        <v>1202</v>
      </c>
      <c r="H12" s="27">
        <v>145</v>
      </c>
      <c r="I12" s="27">
        <v>16</v>
      </c>
      <c r="J12" s="27">
        <v>16</v>
      </c>
      <c r="K12" s="27">
        <v>141</v>
      </c>
      <c r="L12" s="27">
        <f t="shared" si="0"/>
        <v>397</v>
      </c>
      <c r="M12" s="27">
        <v>179</v>
      </c>
      <c r="N12" s="26">
        <f t="shared" si="1"/>
        <v>31476774</v>
      </c>
      <c r="O12" s="28">
        <f t="shared" si="2"/>
        <v>75.125</v>
      </c>
      <c r="P12" s="25" t="str">
        <f t="shared" si="3"/>
        <v>ADEQUATE STOCK</v>
      </c>
      <c r="Q12" s="25" t="str">
        <f t="shared" si="4"/>
        <v>OK: Stock Level Optimal</v>
      </c>
    </row>
    <row r="13" spans="1:17">
      <c r="A13" s="29" t="s">
        <v>55</v>
      </c>
      <c r="B13" s="29" t="s">
        <v>54</v>
      </c>
      <c r="C13" s="29" t="s">
        <v>30</v>
      </c>
      <c r="D13" s="29" t="s">
        <v>42</v>
      </c>
      <c r="E13" s="29" t="s">
        <v>32</v>
      </c>
      <c r="F13" s="30">
        <v>14054</v>
      </c>
      <c r="G13" s="31">
        <v>198</v>
      </c>
      <c r="H13" s="31">
        <v>0</v>
      </c>
      <c r="I13" s="31">
        <v>9</v>
      </c>
      <c r="J13" s="31">
        <v>7</v>
      </c>
      <c r="K13" s="31">
        <v>47</v>
      </c>
      <c r="L13" s="31">
        <f t="shared" si="0"/>
        <v>110</v>
      </c>
      <c r="M13" s="31">
        <v>134</v>
      </c>
      <c r="N13" s="30">
        <f t="shared" si="1"/>
        <v>2782692</v>
      </c>
      <c r="O13" s="32">
        <f t="shared" si="2"/>
        <v>22</v>
      </c>
      <c r="P13" s="29" t="str">
        <f t="shared" si="3"/>
        <v>ADEQUATE STOCK</v>
      </c>
      <c r="Q13" s="29" t="str">
        <f t="shared" si="4"/>
        <v>OK: Stock Level Optimal</v>
      </c>
    </row>
    <row r="14" spans="1:17">
      <c r="A14" s="25" t="s">
        <v>56</v>
      </c>
      <c r="B14" s="25" t="s">
        <v>57</v>
      </c>
      <c r="C14" s="25" t="s">
        <v>30</v>
      </c>
      <c r="D14" s="25" t="s">
        <v>49</v>
      </c>
      <c r="E14" s="25" t="s">
        <v>38</v>
      </c>
      <c r="F14" s="26">
        <v>16930</v>
      </c>
      <c r="G14" s="27">
        <v>237</v>
      </c>
      <c r="H14" s="27">
        <v>74</v>
      </c>
      <c r="I14" s="27">
        <v>28</v>
      </c>
      <c r="J14" s="27">
        <v>10</v>
      </c>
      <c r="K14" s="27">
        <v>145</v>
      </c>
      <c r="L14" s="27">
        <f t="shared" si="0"/>
        <v>425</v>
      </c>
      <c r="M14" s="27">
        <v>130</v>
      </c>
      <c r="N14" s="26">
        <f t="shared" si="1"/>
        <v>4012410</v>
      </c>
      <c r="O14" s="28">
        <f t="shared" si="2"/>
        <v>8.4642857142857135</v>
      </c>
      <c r="P14" s="25" t="str">
        <f t="shared" si="3"/>
        <v>REORDER WARNING</v>
      </c>
      <c r="Q14" s="25" t="str">
        <f t="shared" si="4"/>
        <v>PLAN: Issue Purchase Order</v>
      </c>
    </row>
    <row r="15" spans="1:17">
      <c r="A15" s="29" t="s">
        <v>58</v>
      </c>
      <c r="B15" s="29" t="s">
        <v>57</v>
      </c>
      <c r="C15" s="29" t="s">
        <v>30</v>
      </c>
      <c r="D15" s="29" t="s">
        <v>42</v>
      </c>
      <c r="E15" s="29" t="s">
        <v>38</v>
      </c>
      <c r="F15" s="30">
        <v>11284</v>
      </c>
      <c r="G15" s="31">
        <v>551</v>
      </c>
      <c r="H15" s="31">
        <v>0</v>
      </c>
      <c r="I15" s="31">
        <v>29</v>
      </c>
      <c r="J15" s="31">
        <v>5</v>
      </c>
      <c r="K15" s="31">
        <v>57</v>
      </c>
      <c r="L15" s="31">
        <f t="shared" si="0"/>
        <v>202</v>
      </c>
      <c r="M15" s="31">
        <v>147</v>
      </c>
      <c r="N15" s="30">
        <f t="shared" si="1"/>
        <v>6217484</v>
      </c>
      <c r="O15" s="32">
        <f t="shared" si="2"/>
        <v>19</v>
      </c>
      <c r="P15" s="29" t="str">
        <f t="shared" si="3"/>
        <v>ADEQUATE STOCK</v>
      </c>
      <c r="Q15" s="29" t="str">
        <f t="shared" si="4"/>
        <v>OK: Stock Level Optimal</v>
      </c>
    </row>
    <row r="16" spans="1:17">
      <c r="A16" s="25" t="s">
        <v>59</v>
      </c>
      <c r="B16" s="25" t="s">
        <v>60</v>
      </c>
      <c r="C16" s="25" t="s">
        <v>30</v>
      </c>
      <c r="D16" s="25" t="s">
        <v>37</v>
      </c>
      <c r="E16" s="25" t="s">
        <v>35</v>
      </c>
      <c r="F16" s="26">
        <v>16383</v>
      </c>
      <c r="G16" s="27">
        <v>2585</v>
      </c>
      <c r="H16" s="27">
        <v>0</v>
      </c>
      <c r="I16" s="27">
        <v>44</v>
      </c>
      <c r="J16" s="27">
        <v>15</v>
      </c>
      <c r="K16" s="27">
        <v>285</v>
      </c>
      <c r="L16" s="27">
        <f t="shared" si="0"/>
        <v>945</v>
      </c>
      <c r="M16" s="27">
        <v>125</v>
      </c>
      <c r="N16" s="26">
        <f t="shared" si="1"/>
        <v>42350055</v>
      </c>
      <c r="O16" s="28">
        <f t="shared" si="2"/>
        <v>58.75</v>
      </c>
      <c r="P16" s="25" t="str">
        <f t="shared" si="3"/>
        <v>ADEQUATE STOCK</v>
      </c>
      <c r="Q16" s="25" t="str">
        <f t="shared" si="4"/>
        <v>OK: Stock Level Optimal</v>
      </c>
    </row>
    <row r="17" spans="1:17">
      <c r="A17" s="29" t="s">
        <v>61</v>
      </c>
      <c r="B17" s="29" t="s">
        <v>60</v>
      </c>
      <c r="C17" s="29" t="s">
        <v>30</v>
      </c>
      <c r="D17" s="29" t="s">
        <v>42</v>
      </c>
      <c r="E17" s="29" t="s">
        <v>35</v>
      </c>
      <c r="F17" s="30">
        <v>11398</v>
      </c>
      <c r="G17" s="31">
        <v>306</v>
      </c>
      <c r="H17" s="31">
        <v>0</v>
      </c>
      <c r="I17" s="31">
        <v>17</v>
      </c>
      <c r="J17" s="31">
        <v>14</v>
      </c>
      <c r="K17" s="31">
        <v>151</v>
      </c>
      <c r="L17" s="31">
        <f t="shared" si="0"/>
        <v>389</v>
      </c>
      <c r="M17" s="31">
        <v>172</v>
      </c>
      <c r="N17" s="30">
        <f t="shared" si="1"/>
        <v>3487788</v>
      </c>
      <c r="O17" s="32">
        <f t="shared" si="2"/>
        <v>18</v>
      </c>
      <c r="P17" s="29" t="str">
        <f t="shared" si="3"/>
        <v>REORDER WARNING</v>
      </c>
      <c r="Q17" s="29" t="str">
        <f t="shared" si="4"/>
        <v>PLAN: Issue Purchase Order</v>
      </c>
    </row>
    <row r="18" spans="1:17">
      <c r="A18" s="25" t="s">
        <v>62</v>
      </c>
      <c r="B18" s="25" t="s">
        <v>63</v>
      </c>
      <c r="C18" s="25" t="s">
        <v>64</v>
      </c>
      <c r="D18" s="25" t="s">
        <v>31</v>
      </c>
      <c r="E18" s="25" t="s">
        <v>38</v>
      </c>
      <c r="F18" s="26">
        <v>14399</v>
      </c>
      <c r="G18" s="27">
        <v>1082</v>
      </c>
      <c r="H18" s="27">
        <v>99</v>
      </c>
      <c r="I18" s="27">
        <v>42</v>
      </c>
      <c r="J18" s="27">
        <v>6</v>
      </c>
      <c r="K18" s="27">
        <v>158</v>
      </c>
      <c r="L18" s="27">
        <f t="shared" si="0"/>
        <v>410</v>
      </c>
      <c r="M18" s="27">
        <v>379</v>
      </c>
      <c r="N18" s="26">
        <f t="shared" si="1"/>
        <v>15579718</v>
      </c>
      <c r="O18" s="28">
        <f t="shared" si="2"/>
        <v>25.761904761904763</v>
      </c>
      <c r="P18" s="25" t="str">
        <f t="shared" si="3"/>
        <v>ADEQUATE STOCK</v>
      </c>
      <c r="Q18" s="25" t="str">
        <f t="shared" si="4"/>
        <v>OK: Stock Level Optimal</v>
      </c>
    </row>
    <row r="19" spans="1:17">
      <c r="A19" s="29" t="s">
        <v>65</v>
      </c>
      <c r="B19" s="29" t="s">
        <v>63</v>
      </c>
      <c r="C19" s="29" t="s">
        <v>64</v>
      </c>
      <c r="D19" s="29" t="s">
        <v>34</v>
      </c>
      <c r="E19" s="29" t="s">
        <v>52</v>
      </c>
      <c r="F19" s="30">
        <v>18628</v>
      </c>
      <c r="G19" s="31">
        <v>1831</v>
      </c>
      <c r="H19" s="31">
        <v>88</v>
      </c>
      <c r="I19" s="31">
        <v>40</v>
      </c>
      <c r="J19" s="31">
        <v>17</v>
      </c>
      <c r="K19" s="31">
        <v>279</v>
      </c>
      <c r="L19" s="31">
        <f t="shared" si="0"/>
        <v>959</v>
      </c>
      <c r="M19" s="31">
        <v>389</v>
      </c>
      <c r="N19" s="30">
        <f t="shared" si="1"/>
        <v>34107868</v>
      </c>
      <c r="O19" s="32">
        <f t="shared" si="2"/>
        <v>45.774999999999999</v>
      </c>
      <c r="P19" s="29" t="str">
        <f t="shared" si="3"/>
        <v>ADEQUATE STOCK</v>
      </c>
      <c r="Q19" s="29" t="str">
        <f t="shared" si="4"/>
        <v>OK: Stock Level Optimal</v>
      </c>
    </row>
    <row r="20" spans="1:17">
      <c r="A20" s="25" t="s">
        <v>66</v>
      </c>
      <c r="B20" s="25" t="s">
        <v>63</v>
      </c>
      <c r="C20" s="25" t="s">
        <v>64</v>
      </c>
      <c r="D20" s="25" t="s">
        <v>49</v>
      </c>
      <c r="E20" s="25" t="s">
        <v>38</v>
      </c>
      <c r="F20" s="26">
        <v>33066</v>
      </c>
      <c r="G20" s="27">
        <v>233</v>
      </c>
      <c r="H20" s="27">
        <v>0</v>
      </c>
      <c r="I20" s="27">
        <v>8</v>
      </c>
      <c r="J20" s="27">
        <v>10</v>
      </c>
      <c r="K20" s="27">
        <v>58</v>
      </c>
      <c r="L20" s="27">
        <f t="shared" si="0"/>
        <v>138</v>
      </c>
      <c r="M20" s="27">
        <v>173</v>
      </c>
      <c r="N20" s="26">
        <f t="shared" si="1"/>
        <v>7704378</v>
      </c>
      <c r="O20" s="28">
        <f t="shared" si="2"/>
        <v>29.125</v>
      </c>
      <c r="P20" s="25" t="str">
        <f t="shared" si="3"/>
        <v>ADEQUATE STOCK</v>
      </c>
      <c r="Q20" s="25" t="str">
        <f t="shared" si="4"/>
        <v>OK: Stock Level Optimal</v>
      </c>
    </row>
    <row r="21" spans="1:17">
      <c r="A21" s="29" t="s">
        <v>67</v>
      </c>
      <c r="B21" s="29" t="s">
        <v>68</v>
      </c>
      <c r="C21" s="29" t="s">
        <v>64</v>
      </c>
      <c r="D21" s="29" t="s">
        <v>49</v>
      </c>
      <c r="E21" s="29" t="s">
        <v>38</v>
      </c>
      <c r="F21" s="30">
        <v>32055</v>
      </c>
      <c r="G21" s="31">
        <v>158</v>
      </c>
      <c r="H21" s="31">
        <v>23</v>
      </c>
      <c r="I21" s="31">
        <v>38</v>
      </c>
      <c r="J21" s="31">
        <v>14</v>
      </c>
      <c r="K21" s="31">
        <v>265</v>
      </c>
      <c r="L21" s="31">
        <f t="shared" si="0"/>
        <v>797</v>
      </c>
      <c r="M21" s="31">
        <v>77</v>
      </c>
      <c r="N21" s="30">
        <f t="shared" si="1"/>
        <v>5064690</v>
      </c>
      <c r="O21" s="32">
        <f t="shared" si="2"/>
        <v>4.1578947368421053</v>
      </c>
      <c r="P21" s="29" t="str">
        <f t="shared" si="3"/>
        <v>CRITICAL REORDER</v>
      </c>
      <c r="Q21" s="29" t="str">
        <f t="shared" si="4"/>
        <v>URGENT: Place Order Immediately</v>
      </c>
    </row>
    <row r="22" spans="1:17">
      <c r="A22" s="25" t="s">
        <v>69</v>
      </c>
      <c r="B22" s="25" t="s">
        <v>68</v>
      </c>
      <c r="C22" s="25" t="s">
        <v>64</v>
      </c>
      <c r="D22" s="25" t="s">
        <v>34</v>
      </c>
      <c r="E22" s="25" t="s">
        <v>70</v>
      </c>
      <c r="F22" s="26">
        <v>33591</v>
      </c>
      <c r="G22" s="27">
        <v>149</v>
      </c>
      <c r="H22" s="27">
        <v>0</v>
      </c>
      <c r="I22" s="27">
        <v>30</v>
      </c>
      <c r="J22" s="27">
        <v>10</v>
      </c>
      <c r="K22" s="27">
        <v>199</v>
      </c>
      <c r="L22" s="27">
        <f t="shared" si="0"/>
        <v>499</v>
      </c>
      <c r="M22" s="27">
        <v>97</v>
      </c>
      <c r="N22" s="26">
        <f t="shared" si="1"/>
        <v>5005059</v>
      </c>
      <c r="O22" s="28">
        <f t="shared" si="2"/>
        <v>4.9666666666666668</v>
      </c>
      <c r="P22" s="25" t="str">
        <f t="shared" si="3"/>
        <v>CRITICAL REORDER</v>
      </c>
      <c r="Q22" s="25" t="str">
        <f t="shared" si="4"/>
        <v>URGENT: Place Order Immediately</v>
      </c>
    </row>
    <row r="23" spans="1:17">
      <c r="A23" s="29" t="s">
        <v>71</v>
      </c>
      <c r="B23" s="29" t="s">
        <v>68</v>
      </c>
      <c r="C23" s="29" t="s">
        <v>64</v>
      </c>
      <c r="D23" s="29" t="s">
        <v>37</v>
      </c>
      <c r="E23" s="29" t="s">
        <v>72</v>
      </c>
      <c r="F23" s="30">
        <v>20728</v>
      </c>
      <c r="G23" s="31">
        <v>39</v>
      </c>
      <c r="H23" s="31">
        <v>0</v>
      </c>
      <c r="I23" s="31">
        <v>16</v>
      </c>
      <c r="J23" s="31">
        <v>9</v>
      </c>
      <c r="K23" s="31">
        <v>64</v>
      </c>
      <c r="L23" s="31">
        <f t="shared" si="0"/>
        <v>208</v>
      </c>
      <c r="M23" s="31">
        <v>176</v>
      </c>
      <c r="N23" s="30">
        <f t="shared" si="1"/>
        <v>808392</v>
      </c>
      <c r="O23" s="32">
        <f t="shared" si="2"/>
        <v>2.4375</v>
      </c>
      <c r="P23" s="29" t="str">
        <f t="shared" si="3"/>
        <v>CRITICAL REORDER</v>
      </c>
      <c r="Q23" s="29" t="str">
        <f t="shared" si="4"/>
        <v>URGENT: Place Order Immediately</v>
      </c>
    </row>
    <row r="24" spans="1:17">
      <c r="A24" s="25" t="s">
        <v>73</v>
      </c>
      <c r="B24" s="25" t="s">
        <v>74</v>
      </c>
      <c r="C24" s="25" t="s">
        <v>64</v>
      </c>
      <c r="D24" s="25" t="s">
        <v>42</v>
      </c>
      <c r="E24" s="25" t="s">
        <v>70</v>
      </c>
      <c r="F24" s="26">
        <v>3174</v>
      </c>
      <c r="G24" s="27">
        <v>159</v>
      </c>
      <c r="H24" s="27">
        <v>0</v>
      </c>
      <c r="I24" s="27">
        <v>30</v>
      </c>
      <c r="J24" s="27">
        <v>9</v>
      </c>
      <c r="K24" s="27">
        <v>143</v>
      </c>
      <c r="L24" s="27">
        <f t="shared" si="0"/>
        <v>413</v>
      </c>
      <c r="M24" s="27">
        <v>352</v>
      </c>
      <c r="N24" s="26">
        <f t="shared" si="1"/>
        <v>504666</v>
      </c>
      <c r="O24" s="28">
        <f t="shared" si="2"/>
        <v>5.3</v>
      </c>
      <c r="P24" s="25" t="str">
        <f t="shared" si="3"/>
        <v>CRITICAL REORDER</v>
      </c>
      <c r="Q24" s="25" t="str">
        <f t="shared" si="4"/>
        <v>URGENT: Place Order Immediately</v>
      </c>
    </row>
    <row r="25" spans="1:17">
      <c r="A25" s="29" t="s">
        <v>75</v>
      </c>
      <c r="B25" s="29" t="s">
        <v>74</v>
      </c>
      <c r="C25" s="29" t="s">
        <v>64</v>
      </c>
      <c r="D25" s="29" t="s">
        <v>49</v>
      </c>
      <c r="E25" s="29" t="s">
        <v>32</v>
      </c>
      <c r="F25" s="30">
        <v>7814</v>
      </c>
      <c r="G25" s="31">
        <v>977</v>
      </c>
      <c r="H25" s="31">
        <v>107</v>
      </c>
      <c r="I25" s="31">
        <v>29</v>
      </c>
      <c r="J25" s="31">
        <v>10</v>
      </c>
      <c r="K25" s="31">
        <v>175</v>
      </c>
      <c r="L25" s="31">
        <f t="shared" si="0"/>
        <v>465</v>
      </c>
      <c r="M25" s="31">
        <v>377</v>
      </c>
      <c r="N25" s="30">
        <f t="shared" si="1"/>
        <v>7634278</v>
      </c>
      <c r="O25" s="32">
        <f t="shared" si="2"/>
        <v>33.689655172413794</v>
      </c>
      <c r="P25" s="29" t="str">
        <f t="shared" si="3"/>
        <v>ADEQUATE STOCK</v>
      </c>
      <c r="Q25" s="29" t="str">
        <f t="shared" si="4"/>
        <v>OK: Stock Level Optimal</v>
      </c>
    </row>
    <row r="26" spans="1:17">
      <c r="A26" s="25" t="s">
        <v>76</v>
      </c>
      <c r="B26" s="25" t="s">
        <v>74</v>
      </c>
      <c r="C26" s="25" t="s">
        <v>64</v>
      </c>
      <c r="D26" s="25" t="s">
        <v>31</v>
      </c>
      <c r="E26" s="25" t="s">
        <v>70</v>
      </c>
      <c r="F26" s="26">
        <v>32204</v>
      </c>
      <c r="G26" s="27">
        <v>422</v>
      </c>
      <c r="H26" s="27">
        <v>0</v>
      </c>
      <c r="I26" s="27">
        <v>36</v>
      </c>
      <c r="J26" s="27">
        <v>10</v>
      </c>
      <c r="K26" s="27">
        <v>219</v>
      </c>
      <c r="L26" s="27">
        <f t="shared" si="0"/>
        <v>579</v>
      </c>
      <c r="M26" s="27">
        <v>102</v>
      </c>
      <c r="N26" s="26">
        <f t="shared" si="1"/>
        <v>13590088</v>
      </c>
      <c r="O26" s="28">
        <f t="shared" si="2"/>
        <v>11.722222222222221</v>
      </c>
      <c r="P26" s="25" t="str">
        <f t="shared" si="3"/>
        <v>REORDER WARNING</v>
      </c>
      <c r="Q26" s="25" t="str">
        <f t="shared" si="4"/>
        <v>PLAN: Issue Purchase Order</v>
      </c>
    </row>
    <row r="27" spans="1:17">
      <c r="A27" s="29" t="s">
        <v>77</v>
      </c>
      <c r="B27" s="29" t="s">
        <v>78</v>
      </c>
      <c r="C27" s="29" t="s">
        <v>64</v>
      </c>
      <c r="D27" s="29" t="s">
        <v>34</v>
      </c>
      <c r="E27" s="29" t="s">
        <v>46</v>
      </c>
      <c r="F27" s="30">
        <v>11939</v>
      </c>
      <c r="G27" s="31">
        <v>17</v>
      </c>
      <c r="H27" s="31">
        <v>0</v>
      </c>
      <c r="I27" s="31">
        <v>38</v>
      </c>
      <c r="J27" s="31">
        <v>17</v>
      </c>
      <c r="K27" s="31">
        <v>449</v>
      </c>
      <c r="L27" s="31">
        <f t="shared" si="0"/>
        <v>1095</v>
      </c>
      <c r="M27" s="31">
        <v>63</v>
      </c>
      <c r="N27" s="30">
        <f t="shared" si="1"/>
        <v>202963</v>
      </c>
      <c r="O27" s="32">
        <f t="shared" si="2"/>
        <v>0.44736842105263158</v>
      </c>
      <c r="P27" s="29" t="str">
        <f t="shared" si="3"/>
        <v>CRITICAL REORDER</v>
      </c>
      <c r="Q27" s="29" t="str">
        <f t="shared" si="4"/>
        <v>URGENT: Place Order Immediately</v>
      </c>
    </row>
    <row r="28" spans="1:17">
      <c r="A28" s="25" t="s">
        <v>79</v>
      </c>
      <c r="B28" s="25" t="s">
        <v>78</v>
      </c>
      <c r="C28" s="25" t="s">
        <v>64</v>
      </c>
      <c r="D28" s="25" t="s">
        <v>49</v>
      </c>
      <c r="E28" s="25" t="s">
        <v>46</v>
      </c>
      <c r="F28" s="26">
        <v>32162</v>
      </c>
      <c r="G28" s="27">
        <v>1011</v>
      </c>
      <c r="H28" s="27">
        <v>0</v>
      </c>
      <c r="I28" s="27">
        <v>23</v>
      </c>
      <c r="J28" s="27">
        <v>15</v>
      </c>
      <c r="K28" s="27">
        <v>161</v>
      </c>
      <c r="L28" s="27">
        <f t="shared" si="0"/>
        <v>506</v>
      </c>
      <c r="M28" s="27">
        <v>393</v>
      </c>
      <c r="N28" s="26">
        <f t="shared" si="1"/>
        <v>32515782</v>
      </c>
      <c r="O28" s="28">
        <f t="shared" si="2"/>
        <v>43.956521739130437</v>
      </c>
      <c r="P28" s="25" t="str">
        <f t="shared" si="3"/>
        <v>ADEQUATE STOCK</v>
      </c>
      <c r="Q28" s="25" t="str">
        <f t="shared" si="4"/>
        <v>OK: Stock Level Optimal</v>
      </c>
    </row>
    <row r="29" spans="1:17">
      <c r="A29" s="29" t="s">
        <v>80</v>
      </c>
      <c r="B29" s="29" t="s">
        <v>78</v>
      </c>
      <c r="C29" s="29" t="s">
        <v>64</v>
      </c>
      <c r="D29" s="29" t="s">
        <v>42</v>
      </c>
      <c r="E29" s="29" t="s">
        <v>81</v>
      </c>
      <c r="F29" s="30">
        <v>30777</v>
      </c>
      <c r="G29" s="31">
        <v>635</v>
      </c>
      <c r="H29" s="31">
        <v>0</v>
      </c>
      <c r="I29" s="31">
        <v>25</v>
      </c>
      <c r="J29" s="31">
        <v>6</v>
      </c>
      <c r="K29" s="31">
        <v>107</v>
      </c>
      <c r="L29" s="31">
        <f t="shared" si="0"/>
        <v>257</v>
      </c>
      <c r="M29" s="31">
        <v>380</v>
      </c>
      <c r="N29" s="30">
        <f t="shared" si="1"/>
        <v>19543395</v>
      </c>
      <c r="O29" s="32">
        <f t="shared" si="2"/>
        <v>25.4</v>
      </c>
      <c r="P29" s="29" t="str">
        <f t="shared" si="3"/>
        <v>ADEQUATE STOCK</v>
      </c>
      <c r="Q29" s="29" t="str">
        <f t="shared" si="4"/>
        <v>OK: Stock Level Optimal</v>
      </c>
    </row>
    <row r="30" spans="1:17">
      <c r="A30" s="25" t="s">
        <v>82</v>
      </c>
      <c r="B30" s="25" t="s">
        <v>83</v>
      </c>
      <c r="C30" s="25" t="s">
        <v>64</v>
      </c>
      <c r="D30" s="25" t="s">
        <v>34</v>
      </c>
      <c r="E30" s="25" t="s">
        <v>52</v>
      </c>
      <c r="F30" s="26">
        <v>17129</v>
      </c>
      <c r="G30" s="27">
        <v>1033</v>
      </c>
      <c r="H30" s="27">
        <v>0</v>
      </c>
      <c r="I30" s="27">
        <v>40</v>
      </c>
      <c r="J30" s="27">
        <v>8</v>
      </c>
      <c r="K30" s="27">
        <v>163</v>
      </c>
      <c r="L30" s="27">
        <f t="shared" si="0"/>
        <v>483</v>
      </c>
      <c r="M30" s="27">
        <v>342</v>
      </c>
      <c r="N30" s="26">
        <f t="shared" si="1"/>
        <v>17694257</v>
      </c>
      <c r="O30" s="28">
        <f t="shared" si="2"/>
        <v>25.824999999999999</v>
      </c>
      <c r="P30" s="25" t="str">
        <f t="shared" si="3"/>
        <v>ADEQUATE STOCK</v>
      </c>
      <c r="Q30" s="25" t="str">
        <f t="shared" si="4"/>
        <v>OK: Stock Level Optimal</v>
      </c>
    </row>
    <row r="31" spans="1:17">
      <c r="A31" s="29" t="s">
        <v>84</v>
      </c>
      <c r="B31" s="29" t="s">
        <v>83</v>
      </c>
      <c r="C31" s="29" t="s">
        <v>64</v>
      </c>
      <c r="D31" s="29" t="s">
        <v>37</v>
      </c>
      <c r="E31" s="29" t="s">
        <v>81</v>
      </c>
      <c r="F31" s="30">
        <v>26957</v>
      </c>
      <c r="G31" s="31">
        <v>171</v>
      </c>
      <c r="H31" s="31">
        <v>108</v>
      </c>
      <c r="I31" s="31">
        <v>7</v>
      </c>
      <c r="J31" s="31">
        <v>14</v>
      </c>
      <c r="K31" s="31">
        <v>31</v>
      </c>
      <c r="L31" s="31">
        <f t="shared" si="0"/>
        <v>129</v>
      </c>
      <c r="M31" s="31">
        <v>142</v>
      </c>
      <c r="N31" s="30">
        <f t="shared" si="1"/>
        <v>4609647</v>
      </c>
      <c r="O31" s="32">
        <f t="shared" si="2"/>
        <v>24.428571428571427</v>
      </c>
      <c r="P31" s="29" t="str">
        <f t="shared" si="3"/>
        <v>ADEQUATE STOCK</v>
      </c>
      <c r="Q31" s="29" t="str">
        <f t="shared" si="4"/>
        <v>OK: Stock Level Optimal</v>
      </c>
    </row>
    <row r="32" spans="1:17">
      <c r="A32" s="25" t="s">
        <v>85</v>
      </c>
      <c r="B32" s="25" t="s">
        <v>86</v>
      </c>
      <c r="C32" s="25" t="s">
        <v>64</v>
      </c>
      <c r="D32" s="25" t="s">
        <v>31</v>
      </c>
      <c r="E32" s="25" t="s">
        <v>52</v>
      </c>
      <c r="F32" s="26">
        <v>28156</v>
      </c>
      <c r="G32" s="27">
        <v>115</v>
      </c>
      <c r="H32" s="27">
        <v>0</v>
      </c>
      <c r="I32" s="27">
        <v>32</v>
      </c>
      <c r="J32" s="27">
        <v>4</v>
      </c>
      <c r="K32" s="27">
        <v>64</v>
      </c>
      <c r="L32" s="27">
        <f t="shared" si="0"/>
        <v>192</v>
      </c>
      <c r="M32" s="27">
        <v>239</v>
      </c>
      <c r="N32" s="26">
        <f t="shared" si="1"/>
        <v>3237940</v>
      </c>
      <c r="O32" s="28">
        <f t="shared" si="2"/>
        <v>3.59375</v>
      </c>
      <c r="P32" s="25" t="str">
        <f t="shared" si="3"/>
        <v>REORDER WARNING</v>
      </c>
      <c r="Q32" s="25" t="str">
        <f t="shared" si="4"/>
        <v>PLAN: Issue Purchase Order</v>
      </c>
    </row>
    <row r="33" spans="1:17">
      <c r="A33" s="29" t="s">
        <v>87</v>
      </c>
      <c r="B33" s="29" t="s">
        <v>86</v>
      </c>
      <c r="C33" s="29" t="s">
        <v>64</v>
      </c>
      <c r="D33" s="29" t="s">
        <v>37</v>
      </c>
      <c r="E33" s="29" t="s">
        <v>35</v>
      </c>
      <c r="F33" s="30">
        <v>19021</v>
      </c>
      <c r="G33" s="31">
        <v>605</v>
      </c>
      <c r="H33" s="31">
        <v>48</v>
      </c>
      <c r="I33" s="31">
        <v>29</v>
      </c>
      <c r="J33" s="31">
        <v>6</v>
      </c>
      <c r="K33" s="31">
        <v>81</v>
      </c>
      <c r="L33" s="31">
        <f t="shared" si="0"/>
        <v>255</v>
      </c>
      <c r="M33" s="31">
        <v>116</v>
      </c>
      <c r="N33" s="30">
        <f t="shared" si="1"/>
        <v>11507705</v>
      </c>
      <c r="O33" s="32">
        <f t="shared" si="2"/>
        <v>20.862068965517242</v>
      </c>
      <c r="P33" s="29" t="str">
        <f t="shared" si="3"/>
        <v>ADEQUATE STOCK</v>
      </c>
      <c r="Q33" s="29" t="str">
        <f t="shared" si="4"/>
        <v>OK: Stock Level Optimal</v>
      </c>
    </row>
    <row r="34" spans="1:17">
      <c r="A34" s="25" t="s">
        <v>88</v>
      </c>
      <c r="B34" s="25" t="s">
        <v>89</v>
      </c>
      <c r="C34" s="25" t="s">
        <v>64</v>
      </c>
      <c r="D34" s="25" t="s">
        <v>42</v>
      </c>
      <c r="E34" s="25" t="s">
        <v>46</v>
      </c>
      <c r="F34" s="26">
        <v>20831</v>
      </c>
      <c r="G34" s="27">
        <v>416</v>
      </c>
      <c r="H34" s="27">
        <v>0</v>
      </c>
      <c r="I34" s="27">
        <v>19</v>
      </c>
      <c r="J34" s="27">
        <v>17</v>
      </c>
      <c r="K34" s="27">
        <v>199</v>
      </c>
      <c r="L34" s="27">
        <f t="shared" ref="L34:L65" si="5">(I34*J34)+K34</f>
        <v>522</v>
      </c>
      <c r="M34" s="27">
        <v>203</v>
      </c>
      <c r="N34" s="26">
        <f t="shared" ref="N34:N65" si="6">G34*F34</f>
        <v>8665696</v>
      </c>
      <c r="O34" s="28">
        <f t="shared" ref="O34:O65" si="7">IF(I34&gt;0, G34/I34, 999)</f>
        <v>21.894736842105264</v>
      </c>
      <c r="P34" s="25" t="str">
        <f t="shared" ref="P34:P65" si="8">IF(G34&lt;=(L34*0.5), "CRITICAL REORDER", IF(G34&lt;=L34, "REORDER WARNING", "ADEQUATE STOCK"))</f>
        <v>REORDER WARNING</v>
      </c>
      <c r="Q34" s="25" t="str">
        <f t="shared" ref="Q34:Q65" si="9">IF(P34="CRITICAL REORDER", "URGENT: Place Order Immediately", IF(P34="REORDER WARNING", "PLAN: Issue Purchase Order", "OK: Stock Level Optimal"))</f>
        <v>PLAN: Issue Purchase Order</v>
      </c>
    </row>
    <row r="35" spans="1:17">
      <c r="A35" s="29" t="s">
        <v>90</v>
      </c>
      <c r="B35" s="29" t="s">
        <v>89</v>
      </c>
      <c r="C35" s="29" t="s">
        <v>64</v>
      </c>
      <c r="D35" s="29" t="s">
        <v>31</v>
      </c>
      <c r="E35" s="29" t="s">
        <v>81</v>
      </c>
      <c r="F35" s="30">
        <v>5545</v>
      </c>
      <c r="G35" s="31">
        <v>937</v>
      </c>
      <c r="H35" s="31">
        <v>85</v>
      </c>
      <c r="I35" s="31">
        <v>35</v>
      </c>
      <c r="J35" s="31">
        <v>12</v>
      </c>
      <c r="K35" s="31">
        <v>301</v>
      </c>
      <c r="L35" s="31">
        <f t="shared" si="5"/>
        <v>721</v>
      </c>
      <c r="M35" s="31">
        <v>365</v>
      </c>
      <c r="N35" s="30">
        <f t="shared" si="6"/>
        <v>5195665</v>
      </c>
      <c r="O35" s="32">
        <f t="shared" si="7"/>
        <v>26.771428571428572</v>
      </c>
      <c r="P35" s="29" t="str">
        <f t="shared" si="8"/>
        <v>ADEQUATE STOCK</v>
      </c>
      <c r="Q35" s="29" t="str">
        <f t="shared" si="9"/>
        <v>OK: Stock Level Optimal</v>
      </c>
    </row>
    <row r="36" spans="1:17">
      <c r="A36" s="25" t="s">
        <v>91</v>
      </c>
      <c r="B36" s="25" t="s">
        <v>89</v>
      </c>
      <c r="C36" s="25" t="s">
        <v>64</v>
      </c>
      <c r="D36" s="25" t="s">
        <v>49</v>
      </c>
      <c r="E36" s="25" t="s">
        <v>72</v>
      </c>
      <c r="F36" s="26">
        <v>26761</v>
      </c>
      <c r="G36" s="27">
        <v>336</v>
      </c>
      <c r="H36" s="27">
        <v>115</v>
      </c>
      <c r="I36" s="27">
        <v>36</v>
      </c>
      <c r="J36" s="27">
        <v>3</v>
      </c>
      <c r="K36" s="27">
        <v>84</v>
      </c>
      <c r="L36" s="27">
        <f t="shared" si="5"/>
        <v>192</v>
      </c>
      <c r="M36" s="27">
        <v>255</v>
      </c>
      <c r="N36" s="26">
        <f t="shared" si="6"/>
        <v>8991696</v>
      </c>
      <c r="O36" s="28">
        <f t="shared" si="7"/>
        <v>9.3333333333333339</v>
      </c>
      <c r="P36" s="25" t="str">
        <f t="shared" si="8"/>
        <v>ADEQUATE STOCK</v>
      </c>
      <c r="Q36" s="25" t="str">
        <f t="shared" si="9"/>
        <v>OK: Stock Level Optimal</v>
      </c>
    </row>
    <row r="37" spans="1:17">
      <c r="A37" s="29" t="s">
        <v>92</v>
      </c>
      <c r="B37" s="29" t="s">
        <v>93</v>
      </c>
      <c r="C37" s="29" t="s">
        <v>94</v>
      </c>
      <c r="D37" s="29" t="s">
        <v>42</v>
      </c>
      <c r="E37" s="29" t="s">
        <v>52</v>
      </c>
      <c r="F37" s="30">
        <v>2266</v>
      </c>
      <c r="G37" s="31">
        <v>133</v>
      </c>
      <c r="H37" s="31">
        <v>124</v>
      </c>
      <c r="I37" s="31">
        <v>17</v>
      </c>
      <c r="J37" s="31">
        <v>6</v>
      </c>
      <c r="K37" s="31">
        <v>77</v>
      </c>
      <c r="L37" s="31">
        <f t="shared" si="5"/>
        <v>179</v>
      </c>
      <c r="M37" s="31">
        <v>145</v>
      </c>
      <c r="N37" s="30">
        <f t="shared" si="6"/>
        <v>301378</v>
      </c>
      <c r="O37" s="32">
        <f t="shared" si="7"/>
        <v>7.8235294117647056</v>
      </c>
      <c r="P37" s="29" t="str">
        <f t="shared" si="8"/>
        <v>REORDER WARNING</v>
      </c>
      <c r="Q37" s="29" t="str">
        <f t="shared" si="9"/>
        <v>PLAN: Issue Purchase Order</v>
      </c>
    </row>
    <row r="38" spans="1:17">
      <c r="A38" s="25" t="s">
        <v>95</v>
      </c>
      <c r="B38" s="25" t="s">
        <v>93</v>
      </c>
      <c r="C38" s="25" t="s">
        <v>94</v>
      </c>
      <c r="D38" s="25" t="s">
        <v>37</v>
      </c>
      <c r="E38" s="25" t="s">
        <v>81</v>
      </c>
      <c r="F38" s="26">
        <v>2945</v>
      </c>
      <c r="G38" s="27">
        <v>308</v>
      </c>
      <c r="H38" s="27">
        <v>0</v>
      </c>
      <c r="I38" s="27">
        <v>43</v>
      </c>
      <c r="J38" s="27">
        <v>11</v>
      </c>
      <c r="K38" s="27">
        <v>152</v>
      </c>
      <c r="L38" s="27">
        <f t="shared" si="5"/>
        <v>625</v>
      </c>
      <c r="M38" s="27">
        <v>299</v>
      </c>
      <c r="N38" s="26">
        <f t="shared" si="6"/>
        <v>907060</v>
      </c>
      <c r="O38" s="28">
        <f t="shared" si="7"/>
        <v>7.1627906976744189</v>
      </c>
      <c r="P38" s="25" t="str">
        <f t="shared" si="8"/>
        <v>CRITICAL REORDER</v>
      </c>
      <c r="Q38" s="25" t="str">
        <f t="shared" si="9"/>
        <v>URGENT: Place Order Immediately</v>
      </c>
    </row>
    <row r="39" spans="1:17">
      <c r="A39" s="29" t="s">
        <v>96</v>
      </c>
      <c r="B39" s="29" t="s">
        <v>93</v>
      </c>
      <c r="C39" s="29" t="s">
        <v>94</v>
      </c>
      <c r="D39" s="29" t="s">
        <v>34</v>
      </c>
      <c r="E39" s="29" t="s">
        <v>72</v>
      </c>
      <c r="F39" s="30">
        <v>900</v>
      </c>
      <c r="G39" s="31">
        <v>36</v>
      </c>
      <c r="H39" s="31">
        <v>117</v>
      </c>
      <c r="I39" s="31">
        <v>7</v>
      </c>
      <c r="J39" s="31">
        <v>10</v>
      </c>
      <c r="K39" s="31">
        <v>52</v>
      </c>
      <c r="L39" s="31">
        <f t="shared" si="5"/>
        <v>122</v>
      </c>
      <c r="M39" s="31">
        <v>334</v>
      </c>
      <c r="N39" s="30">
        <f t="shared" si="6"/>
        <v>32400</v>
      </c>
      <c r="O39" s="32">
        <f t="shared" si="7"/>
        <v>5.1428571428571432</v>
      </c>
      <c r="P39" s="29" t="str">
        <f t="shared" si="8"/>
        <v>CRITICAL REORDER</v>
      </c>
      <c r="Q39" s="29" t="str">
        <f t="shared" si="9"/>
        <v>URGENT: Place Order Immediately</v>
      </c>
    </row>
    <row r="40" spans="1:17">
      <c r="A40" s="25" t="s">
        <v>97</v>
      </c>
      <c r="B40" s="25" t="s">
        <v>98</v>
      </c>
      <c r="C40" s="25" t="s">
        <v>94</v>
      </c>
      <c r="D40" s="25" t="s">
        <v>49</v>
      </c>
      <c r="E40" s="25" t="s">
        <v>72</v>
      </c>
      <c r="F40" s="26">
        <v>2824</v>
      </c>
      <c r="G40" s="27">
        <v>478</v>
      </c>
      <c r="H40" s="27">
        <v>0</v>
      </c>
      <c r="I40" s="27">
        <v>7</v>
      </c>
      <c r="J40" s="27">
        <v>13</v>
      </c>
      <c r="K40" s="27">
        <v>54</v>
      </c>
      <c r="L40" s="27">
        <f t="shared" si="5"/>
        <v>145</v>
      </c>
      <c r="M40" s="27">
        <v>116</v>
      </c>
      <c r="N40" s="26">
        <f t="shared" si="6"/>
        <v>1349872</v>
      </c>
      <c r="O40" s="28">
        <f t="shared" si="7"/>
        <v>68.285714285714292</v>
      </c>
      <c r="P40" s="25" t="str">
        <f t="shared" si="8"/>
        <v>ADEQUATE STOCK</v>
      </c>
      <c r="Q40" s="25" t="str">
        <f t="shared" si="9"/>
        <v>OK: Stock Level Optimal</v>
      </c>
    </row>
    <row r="41" spans="1:17">
      <c r="A41" s="29" t="s">
        <v>99</v>
      </c>
      <c r="B41" s="29" t="s">
        <v>98</v>
      </c>
      <c r="C41" s="29" t="s">
        <v>94</v>
      </c>
      <c r="D41" s="29" t="s">
        <v>37</v>
      </c>
      <c r="E41" s="29" t="s">
        <v>70</v>
      </c>
      <c r="F41" s="30">
        <v>481</v>
      </c>
      <c r="G41" s="31">
        <v>636</v>
      </c>
      <c r="H41" s="31">
        <v>0</v>
      </c>
      <c r="I41" s="31">
        <v>31</v>
      </c>
      <c r="J41" s="31">
        <v>8</v>
      </c>
      <c r="K41" s="31">
        <v>85</v>
      </c>
      <c r="L41" s="31">
        <f t="shared" si="5"/>
        <v>333</v>
      </c>
      <c r="M41" s="31">
        <v>214</v>
      </c>
      <c r="N41" s="30">
        <f t="shared" si="6"/>
        <v>305916</v>
      </c>
      <c r="O41" s="32">
        <f t="shared" si="7"/>
        <v>20.516129032258064</v>
      </c>
      <c r="P41" s="29" t="str">
        <f t="shared" si="8"/>
        <v>ADEQUATE STOCK</v>
      </c>
      <c r="Q41" s="29" t="str">
        <f t="shared" si="9"/>
        <v>OK: Stock Level Optimal</v>
      </c>
    </row>
    <row r="42" spans="1:17">
      <c r="A42" s="25" t="s">
        <v>100</v>
      </c>
      <c r="B42" s="25" t="s">
        <v>101</v>
      </c>
      <c r="C42" s="25" t="s">
        <v>94</v>
      </c>
      <c r="D42" s="25" t="s">
        <v>31</v>
      </c>
      <c r="E42" s="25" t="s">
        <v>38</v>
      </c>
      <c r="F42" s="26">
        <v>2158</v>
      </c>
      <c r="G42" s="27">
        <v>23</v>
      </c>
      <c r="H42" s="27">
        <v>33</v>
      </c>
      <c r="I42" s="27">
        <v>7</v>
      </c>
      <c r="J42" s="27">
        <v>11</v>
      </c>
      <c r="K42" s="27">
        <v>52</v>
      </c>
      <c r="L42" s="27">
        <f t="shared" si="5"/>
        <v>129</v>
      </c>
      <c r="M42" s="27">
        <v>88</v>
      </c>
      <c r="N42" s="26">
        <f t="shared" si="6"/>
        <v>49634</v>
      </c>
      <c r="O42" s="28">
        <f t="shared" si="7"/>
        <v>3.2857142857142856</v>
      </c>
      <c r="P42" s="25" t="str">
        <f t="shared" si="8"/>
        <v>CRITICAL REORDER</v>
      </c>
      <c r="Q42" s="25" t="str">
        <f t="shared" si="9"/>
        <v>URGENT: Place Order Immediately</v>
      </c>
    </row>
    <row r="43" spans="1:17">
      <c r="A43" s="29" t="s">
        <v>102</v>
      </c>
      <c r="B43" s="29" t="s">
        <v>101</v>
      </c>
      <c r="C43" s="29" t="s">
        <v>94</v>
      </c>
      <c r="D43" s="29" t="s">
        <v>49</v>
      </c>
      <c r="E43" s="29" t="s">
        <v>32</v>
      </c>
      <c r="F43" s="30">
        <v>1074</v>
      </c>
      <c r="G43" s="31">
        <v>498</v>
      </c>
      <c r="H43" s="31">
        <v>103</v>
      </c>
      <c r="I43" s="31">
        <v>13</v>
      </c>
      <c r="J43" s="31">
        <v>15</v>
      </c>
      <c r="K43" s="31">
        <v>126</v>
      </c>
      <c r="L43" s="31">
        <f t="shared" si="5"/>
        <v>321</v>
      </c>
      <c r="M43" s="31">
        <v>361</v>
      </c>
      <c r="N43" s="30">
        <f t="shared" si="6"/>
        <v>534852</v>
      </c>
      <c r="O43" s="32">
        <f t="shared" si="7"/>
        <v>38.307692307692307</v>
      </c>
      <c r="P43" s="29" t="str">
        <f t="shared" si="8"/>
        <v>ADEQUATE STOCK</v>
      </c>
      <c r="Q43" s="29" t="str">
        <f t="shared" si="9"/>
        <v>OK: Stock Level Optimal</v>
      </c>
    </row>
    <row r="44" spans="1:17">
      <c r="A44" s="25" t="s">
        <v>103</v>
      </c>
      <c r="B44" s="25" t="s">
        <v>101</v>
      </c>
      <c r="C44" s="25" t="s">
        <v>94</v>
      </c>
      <c r="D44" s="25" t="s">
        <v>34</v>
      </c>
      <c r="E44" s="25" t="s">
        <v>38</v>
      </c>
      <c r="F44" s="26">
        <v>3126</v>
      </c>
      <c r="G44" s="27">
        <v>245</v>
      </c>
      <c r="H44" s="27">
        <v>0</v>
      </c>
      <c r="I44" s="27">
        <v>11</v>
      </c>
      <c r="J44" s="27">
        <v>15</v>
      </c>
      <c r="K44" s="27">
        <v>105</v>
      </c>
      <c r="L44" s="27">
        <f t="shared" si="5"/>
        <v>270</v>
      </c>
      <c r="M44" s="27">
        <v>364</v>
      </c>
      <c r="N44" s="26">
        <f t="shared" si="6"/>
        <v>765870</v>
      </c>
      <c r="O44" s="28">
        <f t="shared" si="7"/>
        <v>22.272727272727273</v>
      </c>
      <c r="P44" s="25" t="str">
        <f t="shared" si="8"/>
        <v>REORDER WARNING</v>
      </c>
      <c r="Q44" s="25" t="str">
        <f t="shared" si="9"/>
        <v>PLAN: Issue Purchase Order</v>
      </c>
    </row>
    <row r="45" spans="1:17">
      <c r="A45" s="29" t="s">
        <v>104</v>
      </c>
      <c r="B45" s="29" t="s">
        <v>105</v>
      </c>
      <c r="C45" s="29" t="s">
        <v>94</v>
      </c>
      <c r="D45" s="29" t="s">
        <v>42</v>
      </c>
      <c r="E45" s="29" t="s">
        <v>52</v>
      </c>
      <c r="F45" s="30">
        <v>1454</v>
      </c>
      <c r="G45" s="31">
        <v>1496</v>
      </c>
      <c r="H45" s="31">
        <v>0</v>
      </c>
      <c r="I45" s="31">
        <v>26</v>
      </c>
      <c r="J45" s="31">
        <v>15</v>
      </c>
      <c r="K45" s="31">
        <v>299</v>
      </c>
      <c r="L45" s="31">
        <f t="shared" si="5"/>
        <v>689</v>
      </c>
      <c r="M45" s="31">
        <v>399</v>
      </c>
      <c r="N45" s="30">
        <f t="shared" si="6"/>
        <v>2175184</v>
      </c>
      <c r="O45" s="32">
        <f t="shared" si="7"/>
        <v>57.53846153846154</v>
      </c>
      <c r="P45" s="29" t="str">
        <f t="shared" si="8"/>
        <v>ADEQUATE STOCK</v>
      </c>
      <c r="Q45" s="29" t="str">
        <f t="shared" si="9"/>
        <v>OK: Stock Level Optimal</v>
      </c>
    </row>
    <row r="46" spans="1:17">
      <c r="A46" s="25" t="s">
        <v>106</v>
      </c>
      <c r="B46" s="25" t="s">
        <v>105</v>
      </c>
      <c r="C46" s="25" t="s">
        <v>94</v>
      </c>
      <c r="D46" s="25" t="s">
        <v>34</v>
      </c>
      <c r="E46" s="25" t="s">
        <v>35</v>
      </c>
      <c r="F46" s="26">
        <v>452</v>
      </c>
      <c r="G46" s="27">
        <v>1120</v>
      </c>
      <c r="H46" s="27">
        <v>0</v>
      </c>
      <c r="I46" s="27">
        <v>44</v>
      </c>
      <c r="J46" s="27">
        <v>8</v>
      </c>
      <c r="K46" s="27">
        <v>105</v>
      </c>
      <c r="L46" s="27">
        <f t="shared" si="5"/>
        <v>457</v>
      </c>
      <c r="M46" s="27">
        <v>223</v>
      </c>
      <c r="N46" s="26">
        <f t="shared" si="6"/>
        <v>506240</v>
      </c>
      <c r="O46" s="28">
        <f t="shared" si="7"/>
        <v>25.454545454545453</v>
      </c>
      <c r="P46" s="25" t="str">
        <f t="shared" si="8"/>
        <v>ADEQUATE STOCK</v>
      </c>
      <c r="Q46" s="25" t="str">
        <f t="shared" si="9"/>
        <v>OK: Stock Level Optimal</v>
      </c>
    </row>
    <row r="47" spans="1:17">
      <c r="A47" s="29" t="s">
        <v>107</v>
      </c>
      <c r="B47" s="29" t="s">
        <v>108</v>
      </c>
      <c r="C47" s="29" t="s">
        <v>94</v>
      </c>
      <c r="D47" s="29" t="s">
        <v>31</v>
      </c>
      <c r="E47" s="29" t="s">
        <v>38</v>
      </c>
      <c r="F47" s="30">
        <v>2944</v>
      </c>
      <c r="G47" s="31">
        <v>143</v>
      </c>
      <c r="H47" s="31">
        <v>0</v>
      </c>
      <c r="I47" s="31">
        <v>7</v>
      </c>
      <c r="J47" s="31">
        <v>8</v>
      </c>
      <c r="K47" s="31">
        <v>16</v>
      </c>
      <c r="L47" s="31">
        <f t="shared" si="5"/>
        <v>72</v>
      </c>
      <c r="M47" s="31">
        <v>273</v>
      </c>
      <c r="N47" s="30">
        <f t="shared" si="6"/>
        <v>420992</v>
      </c>
      <c r="O47" s="32">
        <f t="shared" si="7"/>
        <v>20.428571428571427</v>
      </c>
      <c r="P47" s="29" t="str">
        <f t="shared" si="8"/>
        <v>ADEQUATE STOCK</v>
      </c>
      <c r="Q47" s="29" t="str">
        <f t="shared" si="9"/>
        <v>OK: Stock Level Optimal</v>
      </c>
    </row>
    <row r="48" spans="1:17">
      <c r="A48" s="25" t="s">
        <v>109</v>
      </c>
      <c r="B48" s="25" t="s">
        <v>108</v>
      </c>
      <c r="C48" s="25" t="s">
        <v>94</v>
      </c>
      <c r="D48" s="25" t="s">
        <v>49</v>
      </c>
      <c r="E48" s="25" t="s">
        <v>38</v>
      </c>
      <c r="F48" s="26">
        <v>2590</v>
      </c>
      <c r="G48" s="27">
        <v>411</v>
      </c>
      <c r="H48" s="27">
        <v>0</v>
      </c>
      <c r="I48" s="27">
        <v>11</v>
      </c>
      <c r="J48" s="27">
        <v>7</v>
      </c>
      <c r="K48" s="27">
        <v>54</v>
      </c>
      <c r="L48" s="27">
        <f t="shared" si="5"/>
        <v>131</v>
      </c>
      <c r="M48" s="27">
        <v>312</v>
      </c>
      <c r="N48" s="26">
        <f t="shared" si="6"/>
        <v>1064490</v>
      </c>
      <c r="O48" s="28">
        <f t="shared" si="7"/>
        <v>37.363636363636367</v>
      </c>
      <c r="P48" s="25" t="str">
        <f t="shared" si="8"/>
        <v>ADEQUATE STOCK</v>
      </c>
      <c r="Q48" s="25" t="str">
        <f t="shared" si="9"/>
        <v>OK: Stock Level Optimal</v>
      </c>
    </row>
    <row r="49" spans="1:17">
      <c r="A49" s="29" t="s">
        <v>110</v>
      </c>
      <c r="B49" s="29" t="s">
        <v>111</v>
      </c>
      <c r="C49" s="29" t="s">
        <v>94</v>
      </c>
      <c r="D49" s="29" t="s">
        <v>31</v>
      </c>
      <c r="E49" s="29" t="s">
        <v>35</v>
      </c>
      <c r="F49" s="30">
        <v>2393</v>
      </c>
      <c r="G49" s="31">
        <v>483</v>
      </c>
      <c r="H49" s="31">
        <v>0</v>
      </c>
      <c r="I49" s="31">
        <v>6</v>
      </c>
      <c r="J49" s="31">
        <v>14</v>
      </c>
      <c r="K49" s="31">
        <v>66</v>
      </c>
      <c r="L49" s="31">
        <f t="shared" si="5"/>
        <v>150</v>
      </c>
      <c r="M49" s="31">
        <v>371</v>
      </c>
      <c r="N49" s="30">
        <f t="shared" si="6"/>
        <v>1155819</v>
      </c>
      <c r="O49" s="32">
        <f t="shared" si="7"/>
        <v>80.5</v>
      </c>
      <c r="P49" s="29" t="str">
        <f t="shared" si="8"/>
        <v>ADEQUATE STOCK</v>
      </c>
      <c r="Q49" s="29" t="str">
        <f t="shared" si="9"/>
        <v>OK: Stock Level Optimal</v>
      </c>
    </row>
    <row r="50" spans="1:17">
      <c r="A50" s="25" t="s">
        <v>112</v>
      </c>
      <c r="B50" s="25" t="s">
        <v>111</v>
      </c>
      <c r="C50" s="25" t="s">
        <v>94</v>
      </c>
      <c r="D50" s="25" t="s">
        <v>49</v>
      </c>
      <c r="E50" s="25" t="s">
        <v>38</v>
      </c>
      <c r="F50" s="26">
        <v>1977</v>
      </c>
      <c r="G50" s="27">
        <v>716</v>
      </c>
      <c r="H50" s="27">
        <v>0</v>
      </c>
      <c r="I50" s="27">
        <v>9</v>
      </c>
      <c r="J50" s="27">
        <v>16</v>
      </c>
      <c r="K50" s="27">
        <v>95</v>
      </c>
      <c r="L50" s="27">
        <f t="shared" si="5"/>
        <v>239</v>
      </c>
      <c r="M50" s="27">
        <v>165</v>
      </c>
      <c r="N50" s="26">
        <f t="shared" si="6"/>
        <v>1415532</v>
      </c>
      <c r="O50" s="28">
        <f t="shared" si="7"/>
        <v>79.555555555555557</v>
      </c>
      <c r="P50" s="25" t="str">
        <f t="shared" si="8"/>
        <v>ADEQUATE STOCK</v>
      </c>
      <c r="Q50" s="25" t="str">
        <f t="shared" si="9"/>
        <v>OK: Stock Level Optimal</v>
      </c>
    </row>
    <row r="51" spans="1:17">
      <c r="A51" s="29" t="s">
        <v>113</v>
      </c>
      <c r="B51" s="29" t="s">
        <v>111</v>
      </c>
      <c r="C51" s="29" t="s">
        <v>94</v>
      </c>
      <c r="D51" s="29" t="s">
        <v>37</v>
      </c>
      <c r="E51" s="29" t="s">
        <v>46</v>
      </c>
      <c r="F51" s="30">
        <v>433</v>
      </c>
      <c r="G51" s="31">
        <v>231</v>
      </c>
      <c r="H51" s="31">
        <v>0</v>
      </c>
      <c r="I51" s="31">
        <v>9</v>
      </c>
      <c r="J51" s="31">
        <v>15</v>
      </c>
      <c r="K51" s="31">
        <v>91</v>
      </c>
      <c r="L51" s="31">
        <f t="shared" si="5"/>
        <v>226</v>
      </c>
      <c r="M51" s="31">
        <v>325</v>
      </c>
      <c r="N51" s="30">
        <f t="shared" si="6"/>
        <v>100023</v>
      </c>
      <c r="O51" s="32">
        <f t="shared" si="7"/>
        <v>25.666666666666668</v>
      </c>
      <c r="P51" s="29" t="str">
        <f t="shared" si="8"/>
        <v>ADEQUATE STOCK</v>
      </c>
      <c r="Q51" s="29" t="str">
        <f t="shared" si="9"/>
        <v>OK: Stock Level Optimal</v>
      </c>
    </row>
    <row r="52" spans="1:17">
      <c r="A52" s="25" t="s">
        <v>114</v>
      </c>
      <c r="B52" s="25" t="s">
        <v>115</v>
      </c>
      <c r="C52" s="25" t="s">
        <v>116</v>
      </c>
      <c r="D52" s="25" t="s">
        <v>37</v>
      </c>
      <c r="E52" s="25" t="s">
        <v>35</v>
      </c>
      <c r="F52" s="26">
        <v>1113</v>
      </c>
      <c r="G52" s="27">
        <v>40</v>
      </c>
      <c r="H52" s="27">
        <v>0</v>
      </c>
      <c r="I52" s="27">
        <v>7</v>
      </c>
      <c r="J52" s="27">
        <v>4</v>
      </c>
      <c r="K52" s="27">
        <v>21</v>
      </c>
      <c r="L52" s="27">
        <f t="shared" si="5"/>
        <v>49</v>
      </c>
      <c r="M52" s="27">
        <v>283</v>
      </c>
      <c r="N52" s="26">
        <f t="shared" si="6"/>
        <v>44520</v>
      </c>
      <c r="O52" s="28">
        <f t="shared" si="7"/>
        <v>5.7142857142857144</v>
      </c>
      <c r="P52" s="25" t="str">
        <f t="shared" si="8"/>
        <v>REORDER WARNING</v>
      </c>
      <c r="Q52" s="25" t="str">
        <f t="shared" si="9"/>
        <v>PLAN: Issue Purchase Order</v>
      </c>
    </row>
    <row r="53" spans="1:17">
      <c r="A53" s="29" t="s">
        <v>117</v>
      </c>
      <c r="B53" s="29" t="s">
        <v>115</v>
      </c>
      <c r="C53" s="29" t="s">
        <v>116</v>
      </c>
      <c r="D53" s="29" t="s">
        <v>42</v>
      </c>
      <c r="E53" s="29" t="s">
        <v>72</v>
      </c>
      <c r="F53" s="30">
        <v>1165</v>
      </c>
      <c r="G53" s="31">
        <v>711</v>
      </c>
      <c r="H53" s="31">
        <v>0</v>
      </c>
      <c r="I53" s="31">
        <v>43</v>
      </c>
      <c r="J53" s="31">
        <v>7</v>
      </c>
      <c r="K53" s="31">
        <v>134</v>
      </c>
      <c r="L53" s="31">
        <f t="shared" si="5"/>
        <v>435</v>
      </c>
      <c r="M53" s="31">
        <v>198</v>
      </c>
      <c r="N53" s="30">
        <f t="shared" si="6"/>
        <v>828315</v>
      </c>
      <c r="O53" s="32">
        <f t="shared" si="7"/>
        <v>16.534883720930232</v>
      </c>
      <c r="P53" s="29" t="str">
        <f t="shared" si="8"/>
        <v>ADEQUATE STOCK</v>
      </c>
      <c r="Q53" s="29" t="str">
        <f t="shared" si="9"/>
        <v>OK: Stock Level Optimal</v>
      </c>
    </row>
    <row r="54" spans="1:17">
      <c r="A54" s="25" t="s">
        <v>118</v>
      </c>
      <c r="B54" s="25" t="s">
        <v>119</v>
      </c>
      <c r="C54" s="25" t="s">
        <v>116</v>
      </c>
      <c r="D54" s="25" t="s">
        <v>42</v>
      </c>
      <c r="E54" s="25" t="s">
        <v>81</v>
      </c>
      <c r="F54" s="26">
        <v>1155</v>
      </c>
      <c r="G54" s="27">
        <v>1399</v>
      </c>
      <c r="H54" s="27">
        <v>0</v>
      </c>
      <c r="I54" s="27">
        <v>44</v>
      </c>
      <c r="J54" s="27">
        <v>10</v>
      </c>
      <c r="K54" s="27">
        <v>156</v>
      </c>
      <c r="L54" s="27">
        <f t="shared" si="5"/>
        <v>596</v>
      </c>
      <c r="M54" s="27">
        <v>240</v>
      </c>
      <c r="N54" s="26">
        <f t="shared" si="6"/>
        <v>1615845</v>
      </c>
      <c r="O54" s="28">
        <f t="shared" si="7"/>
        <v>31.795454545454547</v>
      </c>
      <c r="P54" s="25" t="str">
        <f t="shared" si="8"/>
        <v>ADEQUATE STOCK</v>
      </c>
      <c r="Q54" s="25" t="str">
        <f t="shared" si="9"/>
        <v>OK: Stock Level Optimal</v>
      </c>
    </row>
    <row r="55" spans="1:17">
      <c r="A55" s="29" t="s">
        <v>120</v>
      </c>
      <c r="B55" s="29" t="s">
        <v>119</v>
      </c>
      <c r="C55" s="29" t="s">
        <v>116</v>
      </c>
      <c r="D55" s="29" t="s">
        <v>34</v>
      </c>
      <c r="E55" s="29" t="s">
        <v>81</v>
      </c>
      <c r="F55" s="30">
        <v>233</v>
      </c>
      <c r="G55" s="31">
        <v>334</v>
      </c>
      <c r="H55" s="31">
        <v>0</v>
      </c>
      <c r="I55" s="31">
        <v>30</v>
      </c>
      <c r="J55" s="31">
        <v>6</v>
      </c>
      <c r="K55" s="31">
        <v>126</v>
      </c>
      <c r="L55" s="31">
        <f t="shared" si="5"/>
        <v>306</v>
      </c>
      <c r="M55" s="31">
        <v>136</v>
      </c>
      <c r="N55" s="30">
        <f t="shared" si="6"/>
        <v>77822</v>
      </c>
      <c r="O55" s="32">
        <f t="shared" si="7"/>
        <v>11.133333333333333</v>
      </c>
      <c r="P55" s="29" t="str">
        <f t="shared" si="8"/>
        <v>ADEQUATE STOCK</v>
      </c>
      <c r="Q55" s="29" t="str">
        <f t="shared" si="9"/>
        <v>OK: Stock Level Optimal</v>
      </c>
    </row>
    <row r="56" spans="1:17">
      <c r="A56" s="25" t="s">
        <v>121</v>
      </c>
      <c r="B56" s="25" t="s">
        <v>122</v>
      </c>
      <c r="C56" s="25" t="s">
        <v>116</v>
      </c>
      <c r="D56" s="25" t="s">
        <v>37</v>
      </c>
      <c r="E56" s="25" t="s">
        <v>52</v>
      </c>
      <c r="F56" s="26">
        <v>1093</v>
      </c>
      <c r="G56" s="27">
        <v>45</v>
      </c>
      <c r="H56" s="27">
        <v>0</v>
      </c>
      <c r="I56" s="27">
        <v>34</v>
      </c>
      <c r="J56" s="27">
        <v>4</v>
      </c>
      <c r="K56" s="27">
        <v>71</v>
      </c>
      <c r="L56" s="27">
        <f t="shared" si="5"/>
        <v>207</v>
      </c>
      <c r="M56" s="27">
        <v>378</v>
      </c>
      <c r="N56" s="26">
        <f t="shared" si="6"/>
        <v>49185</v>
      </c>
      <c r="O56" s="28">
        <f t="shared" si="7"/>
        <v>1.3235294117647058</v>
      </c>
      <c r="P56" s="25" t="str">
        <f t="shared" si="8"/>
        <v>CRITICAL REORDER</v>
      </c>
      <c r="Q56" s="25" t="str">
        <f t="shared" si="9"/>
        <v>URGENT: Place Order Immediately</v>
      </c>
    </row>
    <row r="57" spans="1:17">
      <c r="A57" s="29" t="s">
        <v>123</v>
      </c>
      <c r="B57" s="29" t="s">
        <v>122</v>
      </c>
      <c r="C57" s="29" t="s">
        <v>116</v>
      </c>
      <c r="D57" s="29" t="s">
        <v>31</v>
      </c>
      <c r="E57" s="29" t="s">
        <v>38</v>
      </c>
      <c r="F57" s="30">
        <v>274</v>
      </c>
      <c r="G57" s="31">
        <v>13</v>
      </c>
      <c r="H57" s="31">
        <v>0</v>
      </c>
      <c r="I57" s="31">
        <v>5</v>
      </c>
      <c r="J57" s="31">
        <v>3</v>
      </c>
      <c r="K57" s="31">
        <v>6</v>
      </c>
      <c r="L57" s="31">
        <f t="shared" si="5"/>
        <v>21</v>
      </c>
      <c r="M57" s="31">
        <v>394</v>
      </c>
      <c r="N57" s="30">
        <f t="shared" si="6"/>
        <v>3562</v>
      </c>
      <c r="O57" s="32">
        <f t="shared" si="7"/>
        <v>2.6</v>
      </c>
      <c r="P57" s="29" t="str">
        <f t="shared" si="8"/>
        <v>REORDER WARNING</v>
      </c>
      <c r="Q57" s="29" t="str">
        <f t="shared" si="9"/>
        <v>PLAN: Issue Purchase Order</v>
      </c>
    </row>
    <row r="58" spans="1:17">
      <c r="A58" s="25" t="s">
        <v>124</v>
      </c>
      <c r="B58" s="25" t="s">
        <v>125</v>
      </c>
      <c r="C58" s="25" t="s">
        <v>116</v>
      </c>
      <c r="D58" s="25" t="s">
        <v>49</v>
      </c>
      <c r="E58" s="25" t="s">
        <v>52</v>
      </c>
      <c r="F58" s="26">
        <v>594</v>
      </c>
      <c r="G58" s="27">
        <v>567</v>
      </c>
      <c r="H58" s="27">
        <v>0</v>
      </c>
      <c r="I58" s="27">
        <v>10</v>
      </c>
      <c r="J58" s="27">
        <v>15</v>
      </c>
      <c r="K58" s="27">
        <v>55</v>
      </c>
      <c r="L58" s="27">
        <f t="shared" si="5"/>
        <v>205</v>
      </c>
      <c r="M58" s="27">
        <v>384</v>
      </c>
      <c r="N58" s="26">
        <f t="shared" si="6"/>
        <v>336798</v>
      </c>
      <c r="O58" s="28">
        <f t="shared" si="7"/>
        <v>56.7</v>
      </c>
      <c r="P58" s="25" t="str">
        <f t="shared" si="8"/>
        <v>ADEQUATE STOCK</v>
      </c>
      <c r="Q58" s="25" t="str">
        <f t="shared" si="9"/>
        <v>OK: Stock Level Optimal</v>
      </c>
    </row>
    <row r="59" spans="1:17">
      <c r="A59" s="29" t="s">
        <v>126</v>
      </c>
      <c r="B59" s="29" t="s">
        <v>125</v>
      </c>
      <c r="C59" s="29" t="s">
        <v>116</v>
      </c>
      <c r="D59" s="29" t="s">
        <v>42</v>
      </c>
      <c r="E59" s="29" t="s">
        <v>52</v>
      </c>
      <c r="F59" s="30">
        <v>1349</v>
      </c>
      <c r="G59" s="31">
        <v>2053</v>
      </c>
      <c r="H59" s="31">
        <v>0</v>
      </c>
      <c r="I59" s="31">
        <v>44</v>
      </c>
      <c r="J59" s="31">
        <v>16</v>
      </c>
      <c r="K59" s="31">
        <v>260</v>
      </c>
      <c r="L59" s="31">
        <f t="shared" si="5"/>
        <v>964</v>
      </c>
      <c r="M59" s="31">
        <v>298</v>
      </c>
      <c r="N59" s="30">
        <f t="shared" si="6"/>
        <v>2769497</v>
      </c>
      <c r="O59" s="32">
        <f t="shared" si="7"/>
        <v>46.659090909090907</v>
      </c>
      <c r="P59" s="29" t="str">
        <f t="shared" si="8"/>
        <v>ADEQUATE STOCK</v>
      </c>
      <c r="Q59" s="29" t="str">
        <f t="shared" si="9"/>
        <v>OK: Stock Level Optimal</v>
      </c>
    </row>
    <row r="60" spans="1:17">
      <c r="A60" s="25" t="s">
        <v>127</v>
      </c>
      <c r="B60" s="25" t="s">
        <v>128</v>
      </c>
      <c r="C60" s="25" t="s">
        <v>116</v>
      </c>
      <c r="D60" s="25" t="s">
        <v>37</v>
      </c>
      <c r="E60" s="25" t="s">
        <v>46</v>
      </c>
      <c r="F60" s="26">
        <v>1351</v>
      </c>
      <c r="G60" s="27">
        <v>185</v>
      </c>
      <c r="H60" s="27">
        <v>0</v>
      </c>
      <c r="I60" s="27">
        <v>17</v>
      </c>
      <c r="J60" s="27">
        <v>7</v>
      </c>
      <c r="K60" s="27">
        <v>75</v>
      </c>
      <c r="L60" s="27">
        <f t="shared" si="5"/>
        <v>194</v>
      </c>
      <c r="M60" s="27">
        <v>285</v>
      </c>
      <c r="N60" s="26">
        <f t="shared" si="6"/>
        <v>249935</v>
      </c>
      <c r="O60" s="28">
        <f t="shared" si="7"/>
        <v>10.882352941176471</v>
      </c>
      <c r="P60" s="25" t="str">
        <f t="shared" si="8"/>
        <v>REORDER WARNING</v>
      </c>
      <c r="Q60" s="25" t="str">
        <f t="shared" si="9"/>
        <v>PLAN: Issue Purchase Order</v>
      </c>
    </row>
    <row r="61" spans="1:17">
      <c r="A61" s="29" t="s">
        <v>129</v>
      </c>
      <c r="B61" s="29" t="s">
        <v>128</v>
      </c>
      <c r="C61" s="29" t="s">
        <v>116</v>
      </c>
      <c r="D61" s="29" t="s">
        <v>42</v>
      </c>
      <c r="E61" s="29" t="s">
        <v>81</v>
      </c>
      <c r="F61" s="30">
        <v>1008</v>
      </c>
      <c r="G61" s="31">
        <v>464</v>
      </c>
      <c r="H61" s="31">
        <v>130</v>
      </c>
      <c r="I61" s="31">
        <v>38</v>
      </c>
      <c r="J61" s="31">
        <v>4</v>
      </c>
      <c r="K61" s="31">
        <v>72</v>
      </c>
      <c r="L61" s="31">
        <f t="shared" si="5"/>
        <v>224</v>
      </c>
      <c r="M61" s="31">
        <v>181</v>
      </c>
      <c r="N61" s="30">
        <f t="shared" si="6"/>
        <v>467712</v>
      </c>
      <c r="O61" s="32">
        <f t="shared" si="7"/>
        <v>12.210526315789474</v>
      </c>
      <c r="P61" s="29" t="str">
        <f t="shared" si="8"/>
        <v>ADEQUATE STOCK</v>
      </c>
      <c r="Q61" s="29" t="str">
        <f t="shared" si="9"/>
        <v>OK: Stock Level Optimal</v>
      </c>
    </row>
    <row r="62" spans="1:17">
      <c r="A62" s="25" t="s">
        <v>130</v>
      </c>
      <c r="B62" s="25" t="s">
        <v>128</v>
      </c>
      <c r="C62" s="25" t="s">
        <v>116</v>
      </c>
      <c r="D62" s="25" t="s">
        <v>31</v>
      </c>
      <c r="E62" s="25" t="s">
        <v>38</v>
      </c>
      <c r="F62" s="26">
        <v>793</v>
      </c>
      <c r="G62" s="27">
        <v>340</v>
      </c>
      <c r="H62" s="27">
        <v>140</v>
      </c>
      <c r="I62" s="27">
        <v>37</v>
      </c>
      <c r="J62" s="27">
        <v>6</v>
      </c>
      <c r="K62" s="27">
        <v>150</v>
      </c>
      <c r="L62" s="27">
        <f t="shared" si="5"/>
        <v>372</v>
      </c>
      <c r="M62" s="27">
        <v>368</v>
      </c>
      <c r="N62" s="26">
        <f t="shared" si="6"/>
        <v>269620</v>
      </c>
      <c r="O62" s="28">
        <f t="shared" si="7"/>
        <v>9.1891891891891895</v>
      </c>
      <c r="P62" s="25" t="str">
        <f t="shared" si="8"/>
        <v>REORDER WARNING</v>
      </c>
      <c r="Q62" s="25" t="str">
        <f t="shared" si="9"/>
        <v>PLAN: Issue Purchase Order</v>
      </c>
    </row>
    <row r="63" spans="1:17">
      <c r="A63" s="29" t="s">
        <v>131</v>
      </c>
      <c r="B63" s="29" t="s">
        <v>132</v>
      </c>
      <c r="C63" s="29" t="s">
        <v>116</v>
      </c>
      <c r="D63" s="29" t="s">
        <v>34</v>
      </c>
      <c r="E63" s="29" t="s">
        <v>81</v>
      </c>
      <c r="F63" s="30">
        <v>755</v>
      </c>
      <c r="G63" s="31">
        <v>998</v>
      </c>
      <c r="H63" s="31">
        <v>61</v>
      </c>
      <c r="I63" s="31">
        <v>35</v>
      </c>
      <c r="J63" s="31">
        <v>17</v>
      </c>
      <c r="K63" s="31">
        <v>445</v>
      </c>
      <c r="L63" s="31">
        <f t="shared" si="5"/>
        <v>1040</v>
      </c>
      <c r="M63" s="31">
        <v>73</v>
      </c>
      <c r="N63" s="30">
        <f t="shared" si="6"/>
        <v>753490</v>
      </c>
      <c r="O63" s="32">
        <f t="shared" si="7"/>
        <v>28.514285714285716</v>
      </c>
      <c r="P63" s="29" t="str">
        <f t="shared" si="8"/>
        <v>REORDER WARNING</v>
      </c>
      <c r="Q63" s="29" t="str">
        <f t="shared" si="9"/>
        <v>PLAN: Issue Purchase Order</v>
      </c>
    </row>
    <row r="64" spans="1:17">
      <c r="A64" s="25" t="s">
        <v>133</v>
      </c>
      <c r="B64" s="25" t="s">
        <v>132</v>
      </c>
      <c r="C64" s="25" t="s">
        <v>116</v>
      </c>
      <c r="D64" s="25" t="s">
        <v>49</v>
      </c>
      <c r="E64" s="25" t="s">
        <v>35</v>
      </c>
      <c r="F64" s="26">
        <v>128</v>
      </c>
      <c r="G64" s="27">
        <v>10</v>
      </c>
      <c r="H64" s="27">
        <v>0</v>
      </c>
      <c r="I64" s="27">
        <v>25</v>
      </c>
      <c r="J64" s="27">
        <v>13</v>
      </c>
      <c r="K64" s="27">
        <v>138</v>
      </c>
      <c r="L64" s="27">
        <f t="shared" si="5"/>
        <v>463</v>
      </c>
      <c r="M64" s="27">
        <v>64</v>
      </c>
      <c r="N64" s="26">
        <f t="shared" si="6"/>
        <v>1280</v>
      </c>
      <c r="O64" s="28">
        <f t="shared" si="7"/>
        <v>0.4</v>
      </c>
      <c r="P64" s="25" t="str">
        <f t="shared" si="8"/>
        <v>CRITICAL REORDER</v>
      </c>
      <c r="Q64" s="25" t="str">
        <f t="shared" si="9"/>
        <v>URGENT: Place Order Immediately</v>
      </c>
    </row>
    <row r="65" spans="1:17">
      <c r="A65" s="29" t="s">
        <v>134</v>
      </c>
      <c r="B65" s="29" t="s">
        <v>132</v>
      </c>
      <c r="C65" s="29" t="s">
        <v>116</v>
      </c>
      <c r="D65" s="29" t="s">
        <v>42</v>
      </c>
      <c r="E65" s="29" t="s">
        <v>52</v>
      </c>
      <c r="F65" s="30">
        <v>1080</v>
      </c>
      <c r="G65" s="31">
        <v>235</v>
      </c>
      <c r="H65" s="31">
        <v>41</v>
      </c>
      <c r="I65" s="31">
        <v>21</v>
      </c>
      <c r="J65" s="31">
        <v>15</v>
      </c>
      <c r="K65" s="31">
        <v>236</v>
      </c>
      <c r="L65" s="31">
        <f t="shared" si="5"/>
        <v>551</v>
      </c>
      <c r="M65" s="31">
        <v>254</v>
      </c>
      <c r="N65" s="30">
        <f t="shared" si="6"/>
        <v>253800</v>
      </c>
      <c r="O65" s="32">
        <f t="shared" si="7"/>
        <v>11.19047619047619</v>
      </c>
      <c r="P65" s="29" t="str">
        <f t="shared" si="8"/>
        <v>CRITICAL REORDER</v>
      </c>
      <c r="Q65" s="29" t="str">
        <f t="shared" si="9"/>
        <v>URGENT: Place Order Immediately</v>
      </c>
    </row>
  </sheetData>
  <conditionalFormatting sqref="P2:P65">
    <cfRule type="cellIs" dxfId="2" priority="1" operator="equal">
      <formula>"CRITICAL REORDER"</formula>
    </cfRule>
    <cfRule type="cellIs" dxfId="1" priority="2" operator="equal">
      <formula>"REORDER WARNING"</formula>
    </cfRule>
    <cfRule type="cellIs" dxfId="0" priority="3" operator="equal">
      <formula>"ADEQUATE STOCK"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7"/>
  <sheetViews>
    <sheetView tabSelected="1" workbookViewId="0">
      <selection activeCell="B22" sqref="B22"/>
    </sheetView>
  </sheetViews>
  <sheetFormatPr defaultRowHeight="14.4"/>
  <cols>
    <col min="1" max="1" width="42" style="33" customWidth="1"/>
    <col min="2" max="2" width="110" style="33" customWidth="1"/>
    <col min="3" max="4" width="109" style="33" customWidth="1"/>
    <col min="5" max="5" width="108" style="33" customWidth="1"/>
    <col min="6" max="16384" width="8.88671875" style="33"/>
  </cols>
  <sheetData>
    <row r="1" spans="1:5">
      <c r="A1" s="17" t="s">
        <v>135</v>
      </c>
      <c r="B1" s="17"/>
      <c r="C1" s="17"/>
    </row>
    <row r="2" spans="1:5">
      <c r="A2" s="34"/>
      <c r="B2" s="34"/>
      <c r="C2" s="34"/>
      <c r="D2" s="35"/>
      <c r="E2" s="35"/>
    </row>
    <row r="3" spans="1:5">
      <c r="A3" s="36" t="s">
        <v>12</v>
      </c>
      <c r="B3" s="36" t="s">
        <v>136</v>
      </c>
      <c r="C3" s="36" t="s">
        <v>26</v>
      </c>
      <c r="D3" s="36" t="s">
        <v>137</v>
      </c>
      <c r="E3" s="36" t="s">
        <v>138</v>
      </c>
    </row>
    <row r="4" spans="1:5">
      <c r="A4" s="33" t="s">
        <v>31</v>
      </c>
      <c r="B4" s="37">
        <f>COUNTIF('Inventory Master Data'!$D$2:$D$65, A4)</f>
        <v>10</v>
      </c>
      <c r="C4" s="38">
        <f>SUMIF('Inventory Master Data'!$D$2:$D$65, A4, 'Inventory Master Data'!$N$2:$N$65)</f>
        <v>47234938</v>
      </c>
      <c r="D4" s="37">
        <f>COUNTIFS('Inventory Master Data'!$D$2:$D$65, A4, 'Inventory Master Data'!$P$2:$P$65, "CRITICAL REORDER")</f>
        <v>1</v>
      </c>
      <c r="E4" s="37">
        <f>COUNTIFS('Inventory Master Data'!$D$2:$D$65, A4, 'Inventory Master Data'!$P$2:$P$65, "REORDER WARNING")</f>
        <v>4</v>
      </c>
    </row>
    <row r="5" spans="1:5">
      <c r="A5" s="33" t="s">
        <v>42</v>
      </c>
      <c r="B5" s="37">
        <f>COUNTIF('Inventory Master Data'!$D$2:$D$65, A5)</f>
        <v>16</v>
      </c>
      <c r="C5" s="38">
        <f>SUMIF('Inventory Master Data'!$D$2:$D$65, A5, 'Inventory Master Data'!$N$2:$N$65)</f>
        <v>82050876</v>
      </c>
      <c r="D5" s="37">
        <f>COUNTIFS('Inventory Master Data'!$D$2:$D$65, A5, 'Inventory Master Data'!$P$2:$P$65, "CRITICAL REORDER")</f>
        <v>3</v>
      </c>
      <c r="E5" s="37">
        <f>COUNTIFS('Inventory Master Data'!$D$2:$D$65, A5, 'Inventory Master Data'!$P$2:$P$65, "REORDER WARNING")</f>
        <v>3</v>
      </c>
    </row>
    <row r="6" spans="1:5">
      <c r="A6" s="33" t="s">
        <v>37</v>
      </c>
      <c r="B6" s="37">
        <f>COUNTIF('Inventory Master Data'!$D$2:$D$65, A6)</f>
        <v>15</v>
      </c>
      <c r="C6" s="38">
        <f>SUMIF('Inventory Master Data'!$D$2:$D$65, A6, 'Inventory Master Data'!$N$2:$N$65)</f>
        <v>101805299</v>
      </c>
      <c r="D6" s="37">
        <f>COUNTIFS('Inventory Master Data'!$D$2:$D$65, A6, 'Inventory Master Data'!$P$2:$P$65, "CRITICAL REORDER")</f>
        <v>4</v>
      </c>
      <c r="E6" s="37">
        <f>COUNTIFS('Inventory Master Data'!$D$2:$D$65, A6, 'Inventory Master Data'!$P$2:$P$65, "REORDER WARNING")</f>
        <v>4</v>
      </c>
    </row>
    <row r="7" spans="1:5">
      <c r="A7" s="33" t="s">
        <v>49</v>
      </c>
      <c r="B7" s="37">
        <f>COUNTIF('Inventory Master Data'!$D$2:$D$65, A7)</f>
        <v>13</v>
      </c>
      <c r="C7" s="38">
        <f>SUMIF('Inventory Master Data'!$D$2:$D$65, A7, 'Inventory Master Data'!$N$2:$N$65)</f>
        <v>80152283</v>
      </c>
      <c r="D7" s="37">
        <f>COUNTIFS('Inventory Master Data'!$D$2:$D$65, A7, 'Inventory Master Data'!$P$2:$P$65, "CRITICAL REORDER")</f>
        <v>2</v>
      </c>
      <c r="E7" s="37">
        <f>COUNTIFS('Inventory Master Data'!$D$2:$D$65, A7, 'Inventory Master Data'!$P$2:$P$65, "REORDER WARNING")</f>
        <v>1</v>
      </c>
    </row>
    <row r="8" spans="1:5">
      <c r="A8" s="33" t="s">
        <v>34</v>
      </c>
      <c r="B8" s="37">
        <f>COUNTIF('Inventory Master Data'!$D$2:$D$65, A8)</f>
        <v>10</v>
      </c>
      <c r="C8" s="38">
        <f>SUMIF('Inventory Master Data'!$D$2:$D$65, A8, 'Inventory Master Data'!$N$2:$N$65)</f>
        <v>71422086</v>
      </c>
      <c r="D8" s="37">
        <f>COUNTIFS('Inventory Master Data'!$D$2:$D$65, A8, 'Inventory Master Data'!$P$2:$P$65, "CRITICAL REORDER")</f>
        <v>3</v>
      </c>
      <c r="E8" s="37">
        <f>COUNTIFS('Inventory Master Data'!$D$2:$D$65, A8, 'Inventory Master Data'!$P$2:$P$65, "REORDER WARNING")</f>
        <v>2</v>
      </c>
    </row>
    <row r="11" spans="1:5">
      <c r="A11" s="17" t="s">
        <v>139</v>
      </c>
      <c r="B11" s="17"/>
      <c r="C11" s="17"/>
    </row>
    <row r="12" spans="1:5">
      <c r="A12" s="34"/>
      <c r="B12" s="34"/>
      <c r="C12" s="34"/>
      <c r="D12" s="35"/>
    </row>
    <row r="13" spans="1:5">
      <c r="A13" s="36" t="s">
        <v>11</v>
      </c>
      <c r="B13" s="36" t="s">
        <v>140</v>
      </c>
      <c r="C13" s="36" t="s">
        <v>141</v>
      </c>
      <c r="D13" s="36" t="s">
        <v>142</v>
      </c>
    </row>
    <row r="14" spans="1:5">
      <c r="A14" s="33" t="s">
        <v>30</v>
      </c>
      <c r="B14" s="37">
        <f>COUNTIFS('Inventory Master Data'!$C$2:$C$65, A14, 'Inventory Master Data'!$P$2:$P$65, "CRITICAL REORDER")</f>
        <v>2</v>
      </c>
      <c r="C14" s="37">
        <f>COUNTIFS('Inventory Master Data'!$C$2:$C$65, A14, 'Inventory Master Data'!$P$2:$P$65, "REORDER WARNING")</f>
        <v>4</v>
      </c>
      <c r="D14" s="37">
        <f>COUNTIFS('Inventory Master Data'!$C$2:$C$65, A14, 'Inventory Master Data'!$P$2:$P$65, "ADEQUATE STOCK")</f>
        <v>10</v>
      </c>
    </row>
    <row r="15" spans="1:5">
      <c r="A15" s="33" t="s">
        <v>64</v>
      </c>
      <c r="B15" s="37">
        <f>COUNTIFS('Inventory Master Data'!$C$2:$C$65, A15, 'Inventory Master Data'!$P$2:$P$65, "CRITICAL REORDER")</f>
        <v>5</v>
      </c>
      <c r="C15" s="37">
        <f>COUNTIFS('Inventory Master Data'!$C$2:$C$65, A15, 'Inventory Master Data'!$P$2:$P$65, "REORDER WARNING")</f>
        <v>3</v>
      </c>
      <c r="D15" s="37">
        <f>COUNTIFS('Inventory Master Data'!$C$2:$C$65, A15, 'Inventory Master Data'!$P$2:$P$65, "ADEQUATE STOCK")</f>
        <v>11</v>
      </c>
    </row>
    <row r="16" spans="1:5">
      <c r="A16" s="33" t="s">
        <v>94</v>
      </c>
      <c r="B16" s="37">
        <f>COUNTIFS('Inventory Master Data'!$C$2:$C$65, A16, 'Inventory Master Data'!$P$2:$P$65, "CRITICAL REORDER")</f>
        <v>3</v>
      </c>
      <c r="C16" s="37">
        <f>COUNTIFS('Inventory Master Data'!$C$2:$C$65, A16, 'Inventory Master Data'!$P$2:$P$65, "REORDER WARNING")</f>
        <v>2</v>
      </c>
      <c r="D16" s="37">
        <f>COUNTIFS('Inventory Master Data'!$C$2:$C$65, A16, 'Inventory Master Data'!$P$2:$P$65, "ADEQUATE STOCK")</f>
        <v>10</v>
      </c>
    </row>
    <row r="17" spans="1:4">
      <c r="A17" s="33" t="s">
        <v>116</v>
      </c>
      <c r="B17" s="37">
        <f>COUNTIFS('Inventory Master Data'!$C$2:$C$65, A17, 'Inventory Master Data'!$P$2:$P$65, "CRITICAL REORDER")</f>
        <v>3</v>
      </c>
      <c r="C17" s="37">
        <f>COUNTIFS('Inventory Master Data'!$C$2:$C$65, A17, 'Inventory Master Data'!$P$2:$P$65, "REORDER WARNING")</f>
        <v>5</v>
      </c>
      <c r="D17" s="37">
        <f>COUNTIFS('Inventory Master Data'!$C$2:$C$65, A17, 'Inventory Master Data'!$P$2:$P$65, "ADEQUATE STOCK")</f>
        <v>6</v>
      </c>
    </row>
  </sheetData>
  <mergeCells count="2">
    <mergeCell ref="A1:C1"/>
    <mergeCell ref="A11:C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Dashboard &amp; Reorder Alerts</vt:lpstr>
      <vt:lpstr>Inventory Master Data</vt:lpstr>
      <vt:lpstr>Warehouse Analytics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Himanshu Kherajani</cp:lastModifiedBy>
  <dcterms:created xsi:type="dcterms:W3CDTF">2026-09-01T14:05:33Z</dcterms:created>
  <dcterms:modified xsi:type="dcterms:W3CDTF">2026-09-01T15:35:58Z</dcterms:modified>
</cp:coreProperties>
</file>