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ECF0A15C-279E-4E55-8F13-9420F615BAC5}" xr6:coauthVersionLast="47" xr6:coauthVersionMax="47" xr10:uidLastSave="{00000000-0000-0000-0000-000000000000}"/>
  <bookViews>
    <workbookView xWindow="-120" yWindow="-120" windowWidth="20640" windowHeight="11760" xr2:uid="{00000000-000D-0000-FFFF-FFFF00000000}"/>
  </bookViews>
  <sheets>
    <sheet name="Executive Dashboard" sheetId="1" r:id="rId1"/>
    <sheet name="Client Portfolio" sheetId="2" r:id="rId2"/>
    <sheet name="Transaction Register" sheetId="3" r:id="rId3"/>
    <sheet name="KPI Summary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" l="1"/>
  <c r="C4" i="4"/>
  <c r="C3" i="4"/>
  <c r="G22" i="3"/>
  <c r="J21" i="3"/>
  <c r="I21" i="3"/>
  <c r="J20" i="3"/>
  <c r="I20" i="3"/>
  <c r="J19" i="3"/>
  <c r="F11" i="2" s="1"/>
  <c r="I19" i="3"/>
  <c r="J18" i="3"/>
  <c r="I18" i="3"/>
  <c r="J17" i="3"/>
  <c r="F10" i="2" s="1"/>
  <c r="E24" i="1" s="1"/>
  <c r="I17" i="3"/>
  <c r="J16" i="3"/>
  <c r="I16" i="3"/>
  <c r="J15" i="3"/>
  <c r="I15" i="3"/>
  <c r="J14" i="3"/>
  <c r="I14" i="3"/>
  <c r="J13" i="3"/>
  <c r="F9" i="2" s="1"/>
  <c r="E23" i="1" s="1"/>
  <c r="I13" i="3"/>
  <c r="J12" i="3"/>
  <c r="I12" i="3"/>
  <c r="J11" i="3"/>
  <c r="F4" i="2" s="1"/>
  <c r="I11" i="3"/>
  <c r="J10" i="3"/>
  <c r="I10" i="3"/>
  <c r="J9" i="3"/>
  <c r="F7" i="2" s="1"/>
  <c r="E21" i="1" s="1"/>
  <c r="I9" i="3"/>
  <c r="J8" i="3"/>
  <c r="I8" i="3"/>
  <c r="J7" i="3"/>
  <c r="F2" i="2" s="1"/>
  <c r="I7" i="3"/>
  <c r="J6" i="3"/>
  <c r="I6" i="3"/>
  <c r="J5" i="3"/>
  <c r="F5" i="2" s="1"/>
  <c r="I5" i="3"/>
  <c r="J4" i="3"/>
  <c r="I4" i="3"/>
  <c r="J3" i="3"/>
  <c r="F3" i="2" s="1"/>
  <c r="I3" i="3"/>
  <c r="J2" i="3"/>
  <c r="J22" i="3" s="1"/>
  <c r="I2" i="3"/>
  <c r="I22" i="3" s="1"/>
  <c r="J11" i="2"/>
  <c r="J10" i="2"/>
  <c r="J9" i="2"/>
  <c r="J8" i="2"/>
  <c r="F8" i="2"/>
  <c r="E22" i="1" s="1"/>
  <c r="J7" i="2"/>
  <c r="J6" i="2"/>
  <c r="F6" i="2"/>
  <c r="E20" i="1" s="1"/>
  <c r="J5" i="2"/>
  <c r="J4" i="2"/>
  <c r="J3" i="2"/>
  <c r="C6" i="4" s="1"/>
  <c r="E10" i="1" s="1"/>
  <c r="J2" i="2"/>
  <c r="C7" i="4" s="1"/>
  <c r="H10" i="1" s="1"/>
  <c r="G25" i="1"/>
  <c r="F25" i="1"/>
  <c r="D25" i="1"/>
  <c r="C25" i="1"/>
  <c r="B25" i="1"/>
  <c r="G24" i="1"/>
  <c r="F24" i="1"/>
  <c r="D24" i="1"/>
  <c r="C24" i="1"/>
  <c r="B24" i="1"/>
  <c r="G23" i="1"/>
  <c r="F23" i="1"/>
  <c r="D23" i="1"/>
  <c r="C23" i="1"/>
  <c r="B23" i="1"/>
  <c r="G22" i="1"/>
  <c r="F22" i="1"/>
  <c r="D22" i="1"/>
  <c r="C22" i="1"/>
  <c r="B22" i="1"/>
  <c r="G21" i="1"/>
  <c r="F21" i="1"/>
  <c r="D21" i="1"/>
  <c r="C21" i="1"/>
  <c r="B21" i="1"/>
  <c r="G20" i="1"/>
  <c r="F20" i="1"/>
  <c r="D20" i="1"/>
  <c r="C20" i="1"/>
  <c r="B20" i="1"/>
  <c r="G19" i="1"/>
  <c r="F19" i="1"/>
  <c r="D19" i="1"/>
  <c r="C19" i="1"/>
  <c r="B19" i="1"/>
  <c r="G18" i="1"/>
  <c r="F18" i="1"/>
  <c r="D18" i="1"/>
  <c r="C18" i="1"/>
  <c r="B18" i="1"/>
  <c r="G17" i="1"/>
  <c r="F17" i="1"/>
  <c r="D17" i="1"/>
  <c r="C17" i="1"/>
  <c r="B17" i="1"/>
  <c r="G16" i="1"/>
  <c r="F16" i="1"/>
  <c r="D16" i="1"/>
  <c r="C16" i="1"/>
  <c r="B16" i="1"/>
  <c r="B10" i="1"/>
  <c r="H6" i="1"/>
  <c r="E6" i="1"/>
  <c r="E19" i="1" l="1"/>
  <c r="B14" i="4"/>
  <c r="B12" i="4"/>
  <c r="E17" i="1"/>
  <c r="C2" i="4"/>
  <c r="B6" i="1" s="1"/>
  <c r="E16" i="1"/>
  <c r="B11" i="4"/>
  <c r="B13" i="4"/>
  <c r="E18" i="1"/>
  <c r="B17" i="4"/>
  <c r="E25" i="1"/>
  <c r="B15" i="4"/>
  <c r="B16" i="4"/>
</calcChain>
</file>

<file path=xl/sharedStrings.xml><?xml version="1.0" encoding="utf-8"?>
<sst xmlns="http://schemas.openxmlformats.org/spreadsheetml/2006/main" count="220" uniqueCount="150">
  <si>
    <t>CLIENT FINANCIAL HEALTH &amp; PORTFOLIO DASHBOARD</t>
  </si>
  <si>
    <t>Executive Overview | Indian Enterprise Portfolio | FY 2026-27 Quarter 1</t>
  </si>
  <si>
    <t>TOTAL REVENUE BILLED</t>
  </si>
  <si>
    <t>TOTAL OUTSTANDING</t>
  </si>
  <si>
    <t>AVG COLLECTION EFFICIENCY</t>
  </si>
  <si>
    <t>TOTAL OVERDUE (&gt;60 DAYS)</t>
  </si>
  <si>
    <t>HIGH RISK CLIENTS</t>
  </si>
  <si>
    <t>EXCELLENT STANDING CLIENTS</t>
  </si>
  <si>
    <t>Client Financial Health Summary</t>
  </si>
  <si>
    <t>Client Name</t>
  </si>
  <si>
    <t>Sector</t>
  </si>
  <si>
    <t>Credit Limit</t>
  </si>
  <si>
    <t>Billed</t>
  </si>
  <si>
    <t>Outstanding</t>
  </si>
  <si>
    <t>Health Status</t>
  </si>
  <si>
    <t>Client ID</t>
  </si>
  <si>
    <t>State</t>
  </si>
  <si>
    <t>Industry Sector</t>
  </si>
  <si>
    <t>Credit Limit (INR)</t>
  </si>
  <si>
    <t>Total Billed (INR)</t>
  </si>
  <si>
    <t>Outstanding Amount (INR)</t>
  </si>
  <si>
    <t>Overdue &gt; 60 Days (INR)</t>
  </si>
  <si>
    <t>Collection Efficiency</t>
  </si>
  <si>
    <t>Financial Health Status</t>
  </si>
  <si>
    <t>CLI-101</t>
  </si>
  <si>
    <t>Apex Tech Solutions Pvt Ltd</t>
  </si>
  <si>
    <t>Maharashtra</t>
  </si>
  <si>
    <t>Information Technology</t>
  </si>
  <si>
    <t>CLI-102</t>
  </si>
  <si>
    <t>Bharat Logistics Ltd</t>
  </si>
  <si>
    <t>Karnataka</t>
  </si>
  <si>
    <t>Logistics &amp; Transport</t>
  </si>
  <si>
    <t>CLI-103</t>
  </si>
  <si>
    <t>Chakra Pharma Care</t>
  </si>
  <si>
    <t>Telangana</t>
  </si>
  <si>
    <t>Pharmaceuticals</t>
  </si>
  <si>
    <t>CLI-104</t>
  </si>
  <si>
    <t>Deccan Infra Developers</t>
  </si>
  <si>
    <t>Gujarat</t>
  </si>
  <si>
    <t>Infrastructure</t>
  </si>
  <si>
    <t>CLI-105</t>
  </si>
  <si>
    <t>Eastman Consumer Goods</t>
  </si>
  <si>
    <t>Tamil Nadu</t>
  </si>
  <si>
    <t>FMCG</t>
  </si>
  <si>
    <t>CLI-106</t>
  </si>
  <si>
    <t>Greenfield Agro Tech</t>
  </si>
  <si>
    <t>Punjab</t>
  </si>
  <si>
    <t>Agriculture Tech</t>
  </si>
  <si>
    <t>CLI-107</t>
  </si>
  <si>
    <t>Himalaya Financial Services</t>
  </si>
  <si>
    <t>Delhi NCR</t>
  </si>
  <si>
    <t>Financial Services</t>
  </si>
  <si>
    <t>CLI-108</t>
  </si>
  <si>
    <t>Indus Retail Ventures</t>
  </si>
  <si>
    <t>Retail</t>
  </si>
  <si>
    <t>CLI-109</t>
  </si>
  <si>
    <t>Jaypore Handlooms Pvt Ltd</t>
  </si>
  <si>
    <t>Rajasthan</t>
  </si>
  <si>
    <t>Textiles</t>
  </si>
  <si>
    <t>CLI-110</t>
  </si>
  <si>
    <t>Kaveri Renewable Energy</t>
  </si>
  <si>
    <t>Renewable Energy</t>
  </si>
  <si>
    <t>Tx ID</t>
  </si>
  <si>
    <t>Date</t>
  </si>
  <si>
    <t>Category</t>
  </si>
  <si>
    <t>Payment Method</t>
  </si>
  <si>
    <t>Amount (INR)</t>
  </si>
  <si>
    <t>GST Rate</t>
  </si>
  <si>
    <t>GST Amount (INR)</t>
  </si>
  <si>
    <t>Total Amount (INR)</t>
  </si>
  <si>
    <t>TX1001</t>
  </si>
  <si>
    <t>2026-04-02</t>
  </si>
  <si>
    <t>IT Consulting</t>
  </si>
  <si>
    <t>NEFT/RTGS</t>
  </si>
  <si>
    <t>TX1002</t>
  </si>
  <si>
    <t>2026-04-05</t>
  </si>
  <si>
    <t>Supply Chain Ops</t>
  </si>
  <si>
    <t>Bank Transfer</t>
  </si>
  <si>
    <t>TX1003</t>
  </si>
  <si>
    <t>2026-04-10</t>
  </si>
  <si>
    <t>Regulatory Compliance</t>
  </si>
  <si>
    <t>UPI Corporate</t>
  </si>
  <si>
    <t>TX1004</t>
  </si>
  <si>
    <t>2026-04-12</t>
  </si>
  <si>
    <t>Advisory</t>
  </si>
  <si>
    <t>TX1005</t>
  </si>
  <si>
    <t>2026-04-18</t>
  </si>
  <si>
    <t>Audit &amp; Assurance</t>
  </si>
  <si>
    <t>TX1006</t>
  </si>
  <si>
    <t>2026-04-22</t>
  </si>
  <si>
    <t>Cloud Migration</t>
  </si>
  <si>
    <t>TX1007</t>
  </si>
  <si>
    <t>2026-04-25</t>
  </si>
  <si>
    <t>Fleet Advisory</t>
  </si>
  <si>
    <t>TX1008</t>
  </si>
  <si>
    <t>2026-05-02</t>
  </si>
  <si>
    <t>Sustainability Audit</t>
  </si>
  <si>
    <t>TX1009</t>
  </si>
  <si>
    <t>2026-05-08</t>
  </si>
  <si>
    <t>Risk Assessment</t>
  </si>
  <si>
    <t>TX1010</t>
  </si>
  <si>
    <t>2026-05-11</t>
  </si>
  <si>
    <t>Quality Assurance</t>
  </si>
  <si>
    <t>TX1011</t>
  </si>
  <si>
    <t>2026-05-15</t>
  </si>
  <si>
    <t>Project Management</t>
  </si>
  <si>
    <t>TX1012</t>
  </si>
  <si>
    <t>2026-05-20</t>
  </si>
  <si>
    <t>Strategy Advisory</t>
  </si>
  <si>
    <t>TX1013</t>
  </si>
  <si>
    <t>2026-05-25</t>
  </si>
  <si>
    <t>Taxation Services</t>
  </si>
  <si>
    <t>TX1014</t>
  </si>
  <si>
    <t>2026-06-01</t>
  </si>
  <si>
    <t>DevOps Implementation</t>
  </si>
  <si>
    <t>TX1015</t>
  </si>
  <si>
    <t>2026-06-05</t>
  </si>
  <si>
    <t>Compliance Audit</t>
  </si>
  <si>
    <t>TX1016</t>
  </si>
  <si>
    <t>2026-06-10</t>
  </si>
  <si>
    <t>Brand Advisory</t>
  </si>
  <si>
    <t>TX1017</t>
  </si>
  <si>
    <t>2026-06-14</t>
  </si>
  <si>
    <t>Warehousing Tech</t>
  </si>
  <si>
    <t>TX1018</t>
  </si>
  <si>
    <t>2026-06-18</t>
  </si>
  <si>
    <t>ESG Consulting</t>
  </si>
  <si>
    <t>TX1019</t>
  </si>
  <si>
    <t>2026-06-22</t>
  </si>
  <si>
    <t>Supply Chain Tech</t>
  </si>
  <si>
    <t>TX1020</t>
  </si>
  <si>
    <t>2026-06-28</t>
  </si>
  <si>
    <t>Omnichannel Audit</t>
  </si>
  <si>
    <t>Total</t>
  </si>
  <si>
    <t>Metric Key</t>
  </si>
  <si>
    <t>Metric Label</t>
  </si>
  <si>
    <t>Value Formula</t>
  </si>
  <si>
    <t>TOTAL_BILLED</t>
  </si>
  <si>
    <t>Total Billed Amount (INR)</t>
  </si>
  <si>
    <t>TOTAL_OUTSTANDING</t>
  </si>
  <si>
    <t>Total Outstanding Amount (INR)</t>
  </si>
  <si>
    <t>TOTAL_OVERDUE</t>
  </si>
  <si>
    <t>Total Overdue Amount (&gt;60 Days)</t>
  </si>
  <si>
    <t>AVG_COLL_EFF</t>
  </si>
  <si>
    <t>Average Collection Efficiency</t>
  </si>
  <si>
    <t>HIGH_RISK_COUNT</t>
  </si>
  <si>
    <t>High Risk Clients Count</t>
  </si>
  <si>
    <t>EXCELLENT_COUNT</t>
  </si>
  <si>
    <t>Excellent Health Clients Count</t>
  </si>
  <si>
    <t>Total Exposure (INR)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</si>
</sst>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₹-4009]\ ###,##0.00"/>
    <numFmt numFmtId="165" formatCode="0.0%"/>
    <numFmt numFmtId="166" formatCode="[$₹-4009]\ ###,##0"/>
  </numFmts>
  <fonts count="10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F172A"/>
      <name val="Calibri"/>
      <family val="2"/>
    </font>
    <font>
      <b/>
      <sz val="11"/>
      <color rgb="FF0F172A"/>
      <name val="Calibri"/>
      <family val="2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</font>
    <font>
      <i/>
      <sz val="11"/>
      <color theme="0"/>
      <name val="Calibri"/>
      <family val="2"/>
    </font>
    <font>
      <b/>
      <sz val="10"/>
      <color theme="0"/>
      <name val="Calibri"/>
      <family val="2"/>
    </font>
    <font>
      <b/>
      <sz val="20"/>
      <color theme="0"/>
      <name val="Calibri"/>
      <family val="2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8FAFC"/>
        <bgColor rgb="FFF8FAFC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1F5F9"/>
      </patternFill>
    </fill>
    <fill>
      <patternFill patternType="solid">
        <fgColor theme="1"/>
        <bgColor rgb="FF1E293B"/>
      </patternFill>
    </fill>
  </fills>
  <borders count="6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medium">
        <color rgb="FF1E293B"/>
      </top>
      <bottom style="medium">
        <color rgb="FF1E293B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BD5E1"/>
      </left>
      <right/>
      <top style="medium">
        <color rgb="FF1E293B"/>
      </top>
      <bottom style="medium">
        <color rgb="FF1E293B"/>
      </bottom>
      <diagonal/>
    </border>
    <border>
      <left style="thin">
        <color rgb="FFCBD5E1"/>
      </left>
      <right/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0" xfId="0" applyFont="1"/>
    <xf numFmtId="0" fontId="5" fillId="3" borderId="0" xfId="0" applyFont="1" applyFill="1" applyAlignment="1">
      <alignment horizontal="left" vertical="center"/>
    </xf>
    <xf numFmtId="0" fontId="4" fillId="3" borderId="0" xfId="0" applyFont="1" applyFill="1"/>
    <xf numFmtId="0" fontId="6" fillId="3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horizontal="center" vertical="center"/>
    </xf>
    <xf numFmtId="0" fontId="4" fillId="3" borderId="2" xfId="0" applyFont="1" applyFill="1" applyBorder="1"/>
    <xf numFmtId="166" fontId="8" fillId="4" borderId="2" xfId="0" applyNumberFormat="1" applyFont="1" applyFill="1" applyBorder="1" applyAlignment="1">
      <alignment horizontal="center" vertical="center"/>
    </xf>
    <xf numFmtId="165" fontId="8" fillId="4" borderId="2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right" vertical="center"/>
    </xf>
    <xf numFmtId="0" fontId="1" fillId="5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6" fontId="2" fillId="2" borderId="3" xfId="0" applyNumberFormat="1" applyFont="1" applyFill="1" applyBorder="1" applyAlignment="1">
      <alignment horizontal="right" vertical="center"/>
    </xf>
    <xf numFmtId="165" fontId="2" fillId="2" borderId="3" xfId="0" applyNumberFormat="1" applyFont="1" applyFill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/>
    </xf>
    <xf numFmtId="164" fontId="2" fillId="2" borderId="3" xfId="0" applyNumberFormat="1" applyFont="1" applyFill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0" fillId="0" borderId="3" xfId="0" applyBorder="1"/>
    <xf numFmtId="0" fontId="3" fillId="0" borderId="3" xfId="0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0" fontId="4" fillId="3" borderId="3" xfId="0" applyFont="1" applyFill="1" applyBorder="1"/>
  </cellXfs>
  <cellStyles count="1">
    <cellStyle name="Normal" xfId="0" builtinId="0"/>
  </cellStyles>
  <dxfs count="6">
    <dxf>
      <font>
        <b/>
        <color rgb="FF166534"/>
      </font>
      <fill>
        <patternFill patternType="solid">
          <fgColor rgb="FFDCFCE7"/>
          <bgColor rgb="FFDCFCE7"/>
        </patternFill>
      </fill>
    </dxf>
    <dxf>
      <font>
        <b/>
        <color rgb="FF854D0E"/>
      </font>
      <fill>
        <patternFill patternType="solid">
          <fgColor rgb="FFFEF9C3"/>
          <bgColor rgb="FFFEF9C3"/>
        </patternFill>
      </fill>
    </dxf>
    <dxf>
      <font>
        <b/>
        <color rgb="FF991B1B"/>
      </font>
      <fill>
        <patternFill patternType="solid">
          <fgColor rgb="FFFEE2E2"/>
          <bgColor rgb="FFFEE2E2"/>
        </patternFill>
      </fill>
    </dxf>
    <dxf>
      <font>
        <b/>
        <color rgb="FF166534"/>
      </font>
      <fill>
        <patternFill patternType="solid">
          <fgColor rgb="FFDCFCE7"/>
          <bgColor rgb="FFDCFCE7"/>
        </patternFill>
      </fill>
    </dxf>
    <dxf>
      <font>
        <b/>
        <color rgb="FF854D0E"/>
      </font>
      <fill>
        <patternFill patternType="solid">
          <fgColor rgb="FFFEF9C3"/>
          <bgColor rgb="FFFEF9C3"/>
        </patternFill>
      </fill>
    </dxf>
    <dxf>
      <font>
        <b/>
        <color rgb="FF991B1B"/>
      </font>
      <fill>
        <patternFill patternType="solid">
          <fgColor rgb="FFFEE2E2"/>
          <bgColor rgb="FFFEE2E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Revenue Exposure by Industry Sector (INR)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'KPI Summary'!$B$10</c:f>
              <c:strCache>
                <c:ptCount val="1"/>
                <c:pt idx="0">
                  <c:v>Total Exposure (INR)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'KPI Summary'!$A$11:$A$17</c:f>
              <c:strCache>
                <c:ptCount val="7"/>
                <c:pt idx="0">
                  <c:v>Information Technology</c:v>
                </c:pt>
                <c:pt idx="1">
                  <c:v>Logistics &amp; Transport</c:v>
                </c:pt>
                <c:pt idx="2">
                  <c:v>Pharmaceuticals</c:v>
                </c:pt>
                <c:pt idx="3">
                  <c:v>Infrastructure</c:v>
                </c:pt>
                <c:pt idx="4">
                  <c:v>FMCG</c:v>
                </c:pt>
                <c:pt idx="5">
                  <c:v>Financial Services</c:v>
                </c:pt>
                <c:pt idx="6">
                  <c:v>Renewable Energy</c:v>
                </c:pt>
              </c:strCache>
            </c:strRef>
          </c:cat>
          <c:val>
            <c:numRef>
              <c:f>'KPI Summary'!$B$11:$B$17</c:f>
              <c:numCache>
                <c:formatCode>General</c:formatCode>
                <c:ptCount val="7"/>
                <c:pt idx="0">
                  <c:v>1829000</c:v>
                </c:pt>
                <c:pt idx="1">
                  <c:v>2183000</c:v>
                </c:pt>
                <c:pt idx="2">
                  <c:v>554600</c:v>
                </c:pt>
                <c:pt idx="3">
                  <c:v>3186000</c:v>
                </c:pt>
                <c:pt idx="4">
                  <c:v>625400</c:v>
                </c:pt>
                <c:pt idx="5">
                  <c:v>1888000</c:v>
                </c:pt>
                <c:pt idx="6">
                  <c:v>1298000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2B-466E-919F-9312CC0AB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Sector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Amount in INR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13607</xdr:colOff>
      <xdr:row>27</xdr:row>
      <xdr:rowOff>13607</xdr:rowOff>
    </xdr:from>
    <xdr:ext cx="5760000" cy="34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5"/>
  <sheetViews>
    <sheetView tabSelected="1" zoomScale="70" zoomScaleNormal="70" workbookViewId="0">
      <selection activeCell="E51" sqref="E51"/>
    </sheetView>
  </sheetViews>
  <sheetFormatPr defaultRowHeight="15" x14ac:dyDescent="0.25"/>
  <cols>
    <col min="1" max="1" width="3" customWidth="1"/>
    <col min="2" max="2" width="30.140625" customWidth="1"/>
    <col min="3" max="3" width="22" customWidth="1"/>
    <col min="4" max="6" width="20" customWidth="1"/>
    <col min="7" max="7" width="16" customWidth="1"/>
    <col min="8" max="8" width="18" customWidth="1"/>
    <col min="9" max="11" width="12" customWidth="1"/>
  </cols>
  <sheetData>
    <row r="2" spans="2:11" ht="23.25" x14ac:dyDescent="0.25">
      <c r="B2" s="6" t="s">
        <v>0</v>
      </c>
      <c r="C2" s="7"/>
      <c r="D2" s="7"/>
      <c r="E2" s="7"/>
      <c r="F2" s="7"/>
      <c r="G2" s="7"/>
      <c r="H2" s="7"/>
      <c r="I2" s="7"/>
      <c r="J2" s="7"/>
      <c r="K2" s="7"/>
    </row>
    <row r="3" spans="2:11" x14ac:dyDescent="0.25">
      <c r="B3" s="8" t="s">
        <v>1</v>
      </c>
      <c r="C3" s="7"/>
      <c r="D3" s="7"/>
      <c r="E3" s="7"/>
      <c r="F3" s="7"/>
      <c r="G3" s="7"/>
      <c r="H3" s="7"/>
      <c r="I3" s="7"/>
      <c r="J3" s="7"/>
      <c r="K3" s="7"/>
    </row>
    <row r="5" spans="2:11" x14ac:dyDescent="0.25">
      <c r="B5" s="9" t="s">
        <v>2</v>
      </c>
      <c r="C5" s="10"/>
      <c r="D5" s="10"/>
      <c r="E5" s="9" t="s">
        <v>3</v>
      </c>
      <c r="F5" s="10"/>
      <c r="G5" s="10"/>
      <c r="H5" s="9" t="s">
        <v>4</v>
      </c>
      <c r="I5" s="10"/>
      <c r="J5" s="10"/>
    </row>
    <row r="6" spans="2:11" x14ac:dyDescent="0.25">
      <c r="B6" s="11">
        <f>'KPI Summary'!C2</f>
        <v>13145200</v>
      </c>
      <c r="C6" s="10"/>
      <c r="D6" s="10"/>
      <c r="E6" s="11">
        <f>'KPI Summary'!C3</f>
        <v>5080000</v>
      </c>
      <c r="F6" s="10"/>
      <c r="G6" s="10"/>
      <c r="H6" s="12">
        <f>'KPI Summary'!C5</f>
        <v>0.89049999999999996</v>
      </c>
      <c r="I6" s="10"/>
      <c r="J6" s="10"/>
    </row>
    <row r="7" spans="2:11" x14ac:dyDescent="0.25">
      <c r="B7" s="10"/>
      <c r="C7" s="10"/>
      <c r="D7" s="10"/>
      <c r="E7" s="10"/>
      <c r="F7" s="10"/>
      <c r="G7" s="10"/>
      <c r="H7" s="10"/>
      <c r="I7" s="10"/>
      <c r="J7" s="10"/>
    </row>
    <row r="9" spans="2:11" x14ac:dyDescent="0.25">
      <c r="B9" s="9" t="s">
        <v>5</v>
      </c>
      <c r="C9" s="10"/>
      <c r="D9" s="10"/>
      <c r="E9" s="9" t="s">
        <v>6</v>
      </c>
      <c r="F9" s="10"/>
      <c r="G9" s="10"/>
      <c r="H9" s="9" t="s">
        <v>7</v>
      </c>
      <c r="I9" s="10"/>
      <c r="J9" s="10"/>
    </row>
    <row r="10" spans="2:11" x14ac:dyDescent="0.25">
      <c r="B10" s="11">
        <f>'KPI Summary'!C4</f>
        <v>1695000</v>
      </c>
      <c r="C10" s="10"/>
      <c r="D10" s="10"/>
      <c r="E10" s="13">
        <f>'KPI Summary'!C6</f>
        <v>1</v>
      </c>
      <c r="F10" s="10"/>
      <c r="G10" s="10"/>
      <c r="H10" s="13">
        <f>'KPI Summary'!C7</f>
        <v>5</v>
      </c>
      <c r="I10" s="10"/>
      <c r="J10" s="10"/>
    </row>
    <row r="11" spans="2:11" x14ac:dyDescent="0.25">
      <c r="B11" s="10"/>
      <c r="C11" s="10"/>
      <c r="D11" s="10"/>
      <c r="E11" s="10"/>
      <c r="F11" s="10"/>
      <c r="G11" s="10"/>
      <c r="H11" s="10"/>
      <c r="I11" s="10"/>
      <c r="J11" s="10"/>
    </row>
    <row r="13" spans="2:11" x14ac:dyDescent="0.25">
      <c r="B13" s="14" t="s">
        <v>8</v>
      </c>
      <c r="C13" s="14"/>
      <c r="D13" s="14"/>
      <c r="E13" s="14"/>
      <c r="F13" s="14"/>
      <c r="G13" s="14"/>
    </row>
    <row r="15" spans="2:11" x14ac:dyDescent="0.25">
      <c r="B15" s="16" t="s">
        <v>9</v>
      </c>
      <c r="C15" s="16" t="s">
        <v>10</v>
      </c>
      <c r="D15" s="16" t="s">
        <v>11</v>
      </c>
      <c r="E15" s="16" t="s">
        <v>12</v>
      </c>
      <c r="F15" s="16" t="s">
        <v>13</v>
      </c>
      <c r="G15" s="16" t="s">
        <v>14</v>
      </c>
    </row>
    <row r="16" spans="2:11" x14ac:dyDescent="0.25">
      <c r="B16" s="17" t="str">
        <f>'Client Portfolio'!B2</f>
        <v>Apex Tech Solutions Pvt Ltd</v>
      </c>
      <c r="C16" s="18" t="str">
        <f>'Client Portfolio'!D2</f>
        <v>Information Technology</v>
      </c>
      <c r="D16" s="19">
        <f>'Client Portfolio'!E2</f>
        <v>2500000</v>
      </c>
      <c r="E16" s="19">
        <f>'Client Portfolio'!F2</f>
        <v>1829000</v>
      </c>
      <c r="F16" s="19">
        <f>'Client Portfolio'!G2</f>
        <v>350000</v>
      </c>
      <c r="G16" s="18" t="str">
        <f>'Client Portfolio'!J2</f>
        <v>Excellent</v>
      </c>
    </row>
    <row r="17" spans="2:7" x14ac:dyDescent="0.25">
      <c r="B17" s="17" t="str">
        <f>'Client Portfolio'!B3</f>
        <v>Bharat Logistics Ltd</v>
      </c>
      <c r="C17" s="18" t="str">
        <f>'Client Portfolio'!D3</f>
        <v>Logistics &amp; Transport</v>
      </c>
      <c r="D17" s="19">
        <f>'Client Portfolio'!E3</f>
        <v>3000000</v>
      </c>
      <c r="E17" s="19">
        <f>'Client Portfolio'!F3</f>
        <v>2183000</v>
      </c>
      <c r="F17" s="19">
        <f>'Client Portfolio'!G3</f>
        <v>650000</v>
      </c>
      <c r="G17" s="18" t="str">
        <f>'Client Portfolio'!J3</f>
        <v>Good</v>
      </c>
    </row>
    <row r="18" spans="2:7" x14ac:dyDescent="0.25">
      <c r="B18" s="17" t="str">
        <f>'Client Portfolio'!B4</f>
        <v>Chakra Pharma Care</v>
      </c>
      <c r="C18" s="18" t="str">
        <f>'Client Portfolio'!D4</f>
        <v>Pharmaceuticals</v>
      </c>
      <c r="D18" s="19">
        <f>'Client Portfolio'!E4</f>
        <v>1500000</v>
      </c>
      <c r="E18" s="19">
        <f>'Client Portfolio'!F4</f>
        <v>554600</v>
      </c>
      <c r="F18" s="19">
        <f>'Client Portfolio'!G4</f>
        <v>180000</v>
      </c>
      <c r="G18" s="18" t="str">
        <f>'Client Portfolio'!J4</f>
        <v>Excellent</v>
      </c>
    </row>
    <row r="19" spans="2:7" x14ac:dyDescent="0.25">
      <c r="B19" s="17" t="str">
        <f>'Client Portfolio'!B5</f>
        <v>Deccan Infra Developers</v>
      </c>
      <c r="C19" s="18" t="str">
        <f>'Client Portfolio'!D5</f>
        <v>Infrastructure</v>
      </c>
      <c r="D19" s="19">
        <f>'Client Portfolio'!E5</f>
        <v>5000000</v>
      </c>
      <c r="E19" s="19">
        <f>'Client Portfolio'!F5</f>
        <v>3186000</v>
      </c>
      <c r="F19" s="19">
        <f>'Client Portfolio'!G5</f>
        <v>1800000</v>
      </c>
      <c r="G19" s="18" t="str">
        <f>'Client Portfolio'!J5</f>
        <v>High Risk</v>
      </c>
    </row>
    <row r="20" spans="2:7" x14ac:dyDescent="0.25">
      <c r="B20" s="17" t="str">
        <f>'Client Portfolio'!B6</f>
        <v>Eastman Consumer Goods</v>
      </c>
      <c r="C20" s="18" t="str">
        <f>'Client Portfolio'!D6</f>
        <v>FMCG</v>
      </c>
      <c r="D20" s="19">
        <f>'Client Portfolio'!E6</f>
        <v>2000000</v>
      </c>
      <c r="E20" s="19">
        <f>'Client Portfolio'!F6</f>
        <v>625400</v>
      </c>
      <c r="F20" s="19">
        <f>'Client Portfolio'!G6</f>
        <v>220000</v>
      </c>
      <c r="G20" s="18" t="str">
        <f>'Client Portfolio'!J6</f>
        <v>Excellent</v>
      </c>
    </row>
    <row r="21" spans="2:7" x14ac:dyDescent="0.25">
      <c r="B21" s="17" t="str">
        <f>'Client Portfolio'!B7</f>
        <v>Greenfield Agro Tech</v>
      </c>
      <c r="C21" s="18" t="str">
        <f>'Client Portfolio'!D7</f>
        <v>Agriculture Tech</v>
      </c>
      <c r="D21" s="19">
        <f>'Client Portfolio'!E7</f>
        <v>1200000</v>
      </c>
      <c r="E21" s="19">
        <f>'Client Portfolio'!F7</f>
        <v>601800</v>
      </c>
      <c r="F21" s="19">
        <f>'Client Portfolio'!G7</f>
        <v>140000</v>
      </c>
      <c r="G21" s="18" t="str">
        <f>'Client Portfolio'!J7</f>
        <v>Excellent</v>
      </c>
    </row>
    <row r="22" spans="2:7" x14ac:dyDescent="0.25">
      <c r="B22" s="17" t="str">
        <f>'Client Portfolio'!B8</f>
        <v>Himalaya Financial Services</v>
      </c>
      <c r="C22" s="18" t="str">
        <f>'Client Portfolio'!D8</f>
        <v>Financial Services</v>
      </c>
      <c r="D22" s="19">
        <f>'Client Portfolio'!E8</f>
        <v>4000000</v>
      </c>
      <c r="E22" s="19">
        <f>'Client Portfolio'!F8</f>
        <v>1888000</v>
      </c>
      <c r="F22" s="19">
        <f>'Client Portfolio'!G8</f>
        <v>520000</v>
      </c>
      <c r="G22" s="18" t="str">
        <f>'Client Portfolio'!J8</f>
        <v>Good</v>
      </c>
    </row>
    <row r="23" spans="2:7" x14ac:dyDescent="0.25">
      <c r="B23" s="17" t="str">
        <f>'Client Portfolio'!B9</f>
        <v>Indus Retail Ventures</v>
      </c>
      <c r="C23" s="18" t="str">
        <f>'Client Portfolio'!D9</f>
        <v>Retail</v>
      </c>
      <c r="D23" s="19">
        <f>'Client Portfolio'!E9</f>
        <v>1800000</v>
      </c>
      <c r="E23" s="19">
        <f>'Client Portfolio'!F9</f>
        <v>837800</v>
      </c>
      <c r="F23" s="19">
        <f>'Client Portfolio'!G9</f>
        <v>310000</v>
      </c>
      <c r="G23" s="18" t="str">
        <f>'Client Portfolio'!J9</f>
        <v>Excellent</v>
      </c>
    </row>
    <row r="24" spans="2:7" x14ac:dyDescent="0.25">
      <c r="B24" s="17" t="str">
        <f>'Client Portfolio'!B10</f>
        <v>Jaypore Handlooms Pvt Ltd</v>
      </c>
      <c r="C24" s="18" t="str">
        <f>'Client Portfolio'!D10</f>
        <v>Textiles</v>
      </c>
      <c r="D24" s="19">
        <f>'Client Portfolio'!E10</f>
        <v>1000000</v>
      </c>
      <c r="E24" s="19">
        <f>'Client Portfolio'!F10</f>
        <v>141600</v>
      </c>
      <c r="F24" s="19">
        <f>'Client Portfolio'!G10</f>
        <v>60000</v>
      </c>
      <c r="G24" s="18" t="str">
        <f>'Client Portfolio'!J10</f>
        <v>Watchlist</v>
      </c>
    </row>
    <row r="25" spans="2:7" x14ac:dyDescent="0.25">
      <c r="B25" s="17" t="str">
        <f>'Client Portfolio'!B11</f>
        <v>Kaveri Renewable Energy</v>
      </c>
      <c r="C25" s="18" t="str">
        <f>'Client Portfolio'!D11</f>
        <v>Renewable Energy</v>
      </c>
      <c r="D25" s="19">
        <f>'Client Portfolio'!E11</f>
        <v>3500000</v>
      </c>
      <c r="E25" s="19">
        <f>'Client Portfolio'!F11</f>
        <v>1298000</v>
      </c>
      <c r="F25" s="19">
        <f>'Client Portfolio'!G11</f>
        <v>850000</v>
      </c>
      <c r="G25" s="18" t="str">
        <f>'Client Portfolio'!J11</f>
        <v>Watchlist</v>
      </c>
    </row>
  </sheetData>
  <mergeCells count="15">
    <mergeCell ref="B2:K2"/>
    <mergeCell ref="B3:K3"/>
    <mergeCell ref="B13:G13"/>
    <mergeCell ref="E6:G7"/>
    <mergeCell ref="H6:J7"/>
    <mergeCell ref="B10:D11"/>
    <mergeCell ref="B5:D5"/>
    <mergeCell ref="B6:D7"/>
    <mergeCell ref="E10:G11"/>
    <mergeCell ref="H10:J11"/>
    <mergeCell ref="E5:G5"/>
    <mergeCell ref="H5:J5"/>
    <mergeCell ref="B9:D9"/>
    <mergeCell ref="E9:G9"/>
    <mergeCell ref="H9:J9"/>
  </mergeCells>
  <conditionalFormatting sqref="G16:G25">
    <cfRule type="cellIs" dxfId="5" priority="1" operator="equal">
      <formula>"High Risk"</formula>
    </cfRule>
    <cfRule type="cellIs" dxfId="4" priority="2" operator="equal">
      <formula>"Watchlist"</formula>
    </cfRule>
    <cfRule type="cellIs" dxfId="3" priority="3" operator="equal">
      <formula>"Excellent"</formula>
    </cfRule>
  </conditionalFormatting>
  <pageMargins left="0.75" right="0.75" top="1" bottom="1" header="0.5" footer="0.5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topLeftCell="D1" workbookViewId="0">
      <selection activeCell="D1" sqref="D1:J11"/>
    </sheetView>
  </sheetViews>
  <sheetFormatPr defaultRowHeight="15" x14ac:dyDescent="0.25"/>
  <cols>
    <col min="1" max="1" width="13" customWidth="1"/>
    <col min="2" max="2" width="31" customWidth="1"/>
    <col min="3" max="3" width="15" customWidth="1"/>
    <col min="4" max="4" width="26" customWidth="1"/>
    <col min="5" max="6" width="22" customWidth="1"/>
    <col min="7" max="7" width="28" customWidth="1"/>
    <col min="8" max="8" width="27" customWidth="1"/>
    <col min="9" max="9" width="25" customWidth="1"/>
    <col min="10" max="10" width="27" customWidth="1"/>
  </cols>
  <sheetData>
    <row r="1" spans="1:10" x14ac:dyDescent="0.25">
      <c r="A1" s="15" t="s">
        <v>15</v>
      </c>
      <c r="B1" s="15" t="s">
        <v>9</v>
      </c>
      <c r="C1" s="20" t="s">
        <v>16</v>
      </c>
      <c r="D1" s="16" t="s">
        <v>17</v>
      </c>
      <c r="E1" s="16" t="s">
        <v>18</v>
      </c>
      <c r="F1" s="16" t="s">
        <v>19</v>
      </c>
      <c r="G1" s="16" t="s">
        <v>20</v>
      </c>
      <c r="H1" s="16" t="s">
        <v>21</v>
      </c>
      <c r="I1" s="16" t="s">
        <v>22</v>
      </c>
      <c r="J1" s="16" t="s">
        <v>23</v>
      </c>
    </row>
    <row r="2" spans="1:10" x14ac:dyDescent="0.25">
      <c r="A2" s="3" t="s">
        <v>24</v>
      </c>
      <c r="B2" s="4" t="s">
        <v>25</v>
      </c>
      <c r="C2" s="21" t="s">
        <v>26</v>
      </c>
      <c r="D2" s="23" t="s">
        <v>27</v>
      </c>
      <c r="E2" s="24">
        <v>2500000</v>
      </c>
      <c r="F2" s="24">
        <f>SUMIF('Transaction Register'!$C$2:$C$21, A2, 'Transaction Register'!$J$2:$J$21)</f>
        <v>1829000</v>
      </c>
      <c r="G2" s="24">
        <v>350000</v>
      </c>
      <c r="H2" s="24">
        <v>40000</v>
      </c>
      <c r="I2" s="25">
        <v>0.95</v>
      </c>
      <c r="J2" s="23" t="str">
        <f t="shared" ref="J2:J11" si="0">IF(AND(I2&gt;=0.9, H2&lt;50000), "Excellent", IF(I2&gt;=0.85, "Good", IF(I2&gt;=0.75, "Watchlist", "High Risk")))</f>
        <v>Excellent</v>
      </c>
    </row>
    <row r="3" spans="1:10" x14ac:dyDescent="0.25">
      <c r="A3" s="2" t="s">
        <v>28</v>
      </c>
      <c r="B3" s="1" t="s">
        <v>29</v>
      </c>
      <c r="C3" s="22" t="s">
        <v>30</v>
      </c>
      <c r="D3" s="18" t="s">
        <v>31</v>
      </c>
      <c r="E3" s="19">
        <v>3000000</v>
      </c>
      <c r="F3" s="19">
        <f>SUMIF('Transaction Register'!$C$2:$C$21, A3, 'Transaction Register'!$J$2:$J$21)</f>
        <v>2183000</v>
      </c>
      <c r="G3" s="19">
        <v>650000</v>
      </c>
      <c r="H3" s="19">
        <v>120000</v>
      </c>
      <c r="I3" s="26">
        <v>0.88500000000000001</v>
      </c>
      <c r="J3" s="18" t="str">
        <f t="shared" si="0"/>
        <v>Good</v>
      </c>
    </row>
    <row r="4" spans="1:10" x14ac:dyDescent="0.25">
      <c r="A4" s="3" t="s">
        <v>32</v>
      </c>
      <c r="B4" s="4" t="s">
        <v>33</v>
      </c>
      <c r="C4" s="21" t="s">
        <v>34</v>
      </c>
      <c r="D4" s="23" t="s">
        <v>35</v>
      </c>
      <c r="E4" s="24">
        <v>1500000</v>
      </c>
      <c r="F4" s="24">
        <f>SUMIF('Transaction Register'!$C$2:$C$21, A4, 'Transaction Register'!$J$2:$J$21)</f>
        <v>554600</v>
      </c>
      <c r="G4" s="24">
        <v>180000</v>
      </c>
      <c r="H4" s="24">
        <v>0</v>
      </c>
      <c r="I4" s="25">
        <v>0.98</v>
      </c>
      <c r="J4" s="23" t="str">
        <f t="shared" si="0"/>
        <v>Excellent</v>
      </c>
    </row>
    <row r="5" spans="1:10" x14ac:dyDescent="0.25">
      <c r="A5" s="2" t="s">
        <v>36</v>
      </c>
      <c r="B5" s="1" t="s">
        <v>37</v>
      </c>
      <c r="C5" s="22" t="s">
        <v>38</v>
      </c>
      <c r="D5" s="18" t="s">
        <v>39</v>
      </c>
      <c r="E5" s="19">
        <v>5000000</v>
      </c>
      <c r="F5" s="19">
        <f>SUMIF('Transaction Register'!$C$2:$C$21, A5, 'Transaction Register'!$J$2:$J$21)</f>
        <v>3186000</v>
      </c>
      <c r="G5" s="19">
        <v>1800000</v>
      </c>
      <c r="H5" s="19">
        <v>950000</v>
      </c>
      <c r="I5" s="26">
        <v>0.72</v>
      </c>
      <c r="J5" s="18" t="str">
        <f t="shared" si="0"/>
        <v>High Risk</v>
      </c>
    </row>
    <row r="6" spans="1:10" x14ac:dyDescent="0.25">
      <c r="A6" s="3" t="s">
        <v>40</v>
      </c>
      <c r="B6" s="4" t="s">
        <v>41</v>
      </c>
      <c r="C6" s="21" t="s">
        <v>42</v>
      </c>
      <c r="D6" s="23" t="s">
        <v>43</v>
      </c>
      <c r="E6" s="24">
        <v>2000000</v>
      </c>
      <c r="F6" s="24">
        <f>SUMIF('Transaction Register'!$C$2:$C$21, A6, 'Transaction Register'!$J$2:$J$21)</f>
        <v>625400</v>
      </c>
      <c r="G6" s="24">
        <v>220000</v>
      </c>
      <c r="H6" s="24">
        <v>15000</v>
      </c>
      <c r="I6" s="25">
        <v>0.94</v>
      </c>
      <c r="J6" s="23" t="str">
        <f t="shared" si="0"/>
        <v>Excellent</v>
      </c>
    </row>
    <row r="7" spans="1:10" x14ac:dyDescent="0.25">
      <c r="A7" s="2" t="s">
        <v>44</v>
      </c>
      <c r="B7" s="1" t="s">
        <v>45</v>
      </c>
      <c r="C7" s="22" t="s">
        <v>46</v>
      </c>
      <c r="D7" s="18" t="s">
        <v>47</v>
      </c>
      <c r="E7" s="19">
        <v>1200000</v>
      </c>
      <c r="F7" s="19">
        <f>SUMIF('Transaction Register'!$C$2:$C$21, A7, 'Transaction Register'!$J$2:$J$21)</f>
        <v>601800</v>
      </c>
      <c r="G7" s="19">
        <v>140000</v>
      </c>
      <c r="H7" s="19">
        <v>0</v>
      </c>
      <c r="I7" s="26">
        <v>0.96499999999999997</v>
      </c>
      <c r="J7" s="18" t="str">
        <f t="shared" si="0"/>
        <v>Excellent</v>
      </c>
    </row>
    <row r="8" spans="1:10" x14ac:dyDescent="0.25">
      <c r="A8" s="3" t="s">
        <v>48</v>
      </c>
      <c r="B8" s="4" t="s">
        <v>49</v>
      </c>
      <c r="C8" s="21" t="s">
        <v>50</v>
      </c>
      <c r="D8" s="23" t="s">
        <v>51</v>
      </c>
      <c r="E8" s="24">
        <v>4000000</v>
      </c>
      <c r="F8" s="24">
        <f>SUMIF('Transaction Register'!$C$2:$C$21, A8, 'Transaction Register'!$J$2:$J$21)</f>
        <v>1888000</v>
      </c>
      <c r="G8" s="24">
        <v>520000</v>
      </c>
      <c r="H8" s="24">
        <v>180000</v>
      </c>
      <c r="I8" s="25">
        <v>0.89</v>
      </c>
      <c r="J8" s="23" t="str">
        <f t="shared" si="0"/>
        <v>Good</v>
      </c>
    </row>
    <row r="9" spans="1:10" x14ac:dyDescent="0.25">
      <c r="A9" s="2" t="s">
        <v>52</v>
      </c>
      <c r="B9" s="1" t="s">
        <v>53</v>
      </c>
      <c r="C9" s="22" t="s">
        <v>30</v>
      </c>
      <c r="D9" s="18" t="s">
        <v>54</v>
      </c>
      <c r="E9" s="19">
        <v>1800000</v>
      </c>
      <c r="F9" s="19">
        <f>SUMIF('Transaction Register'!$C$2:$C$21, A9, 'Transaction Register'!$J$2:$J$21)</f>
        <v>837800</v>
      </c>
      <c r="G9" s="19">
        <v>310000</v>
      </c>
      <c r="H9" s="19">
        <v>45000</v>
      </c>
      <c r="I9" s="26">
        <v>0.91</v>
      </c>
      <c r="J9" s="18" t="str">
        <f t="shared" si="0"/>
        <v>Excellent</v>
      </c>
    </row>
    <row r="10" spans="1:10" x14ac:dyDescent="0.25">
      <c r="A10" s="3" t="s">
        <v>55</v>
      </c>
      <c r="B10" s="4" t="s">
        <v>56</v>
      </c>
      <c r="C10" s="21" t="s">
        <v>57</v>
      </c>
      <c r="D10" s="23" t="s">
        <v>58</v>
      </c>
      <c r="E10" s="24">
        <v>1000000</v>
      </c>
      <c r="F10" s="24">
        <f>SUMIF('Transaction Register'!$C$2:$C$21, A10, 'Transaction Register'!$J$2:$J$21)</f>
        <v>141600</v>
      </c>
      <c r="G10" s="24">
        <v>60000</v>
      </c>
      <c r="H10" s="24">
        <v>25000</v>
      </c>
      <c r="I10" s="25">
        <v>0.82</v>
      </c>
      <c r="J10" s="23" t="str">
        <f t="shared" si="0"/>
        <v>Watchlist</v>
      </c>
    </row>
    <row r="11" spans="1:10" x14ac:dyDescent="0.25">
      <c r="A11" s="2" t="s">
        <v>59</v>
      </c>
      <c r="B11" s="1" t="s">
        <v>60</v>
      </c>
      <c r="C11" s="22" t="s">
        <v>42</v>
      </c>
      <c r="D11" s="18" t="s">
        <v>61</v>
      </c>
      <c r="E11" s="19">
        <v>3500000</v>
      </c>
      <c r="F11" s="19">
        <f>SUMIF('Transaction Register'!$C$2:$C$21, A11, 'Transaction Register'!$J$2:$J$21)</f>
        <v>1298000</v>
      </c>
      <c r="G11" s="19">
        <v>850000</v>
      </c>
      <c r="H11" s="19">
        <v>320000</v>
      </c>
      <c r="I11" s="26">
        <v>0.84499999999999997</v>
      </c>
      <c r="J11" s="18" t="str">
        <f t="shared" si="0"/>
        <v>Watchlist</v>
      </c>
    </row>
  </sheetData>
  <conditionalFormatting sqref="J2:J11">
    <cfRule type="cellIs" dxfId="2" priority="1" operator="equal">
      <formula>"High Risk"</formula>
    </cfRule>
    <cfRule type="cellIs" dxfId="1" priority="2" operator="equal">
      <formula>"Watchlist"</formula>
    </cfRule>
    <cfRule type="cellIs" dxfId="0" priority="3" operator="equal">
      <formula>"Excellent"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workbookViewId="0">
      <selection sqref="A1:J1"/>
    </sheetView>
  </sheetViews>
  <sheetFormatPr defaultRowHeight="15" x14ac:dyDescent="0.25"/>
  <cols>
    <col min="1" max="1" width="12" customWidth="1"/>
    <col min="2" max="2" width="14" customWidth="1"/>
    <col min="3" max="3" width="13" customWidth="1"/>
    <col min="4" max="4" width="31" customWidth="1"/>
    <col min="5" max="5" width="25" customWidth="1"/>
    <col min="6" max="6" width="18" customWidth="1"/>
    <col min="7" max="7" width="16" customWidth="1"/>
    <col min="8" max="8" width="12" customWidth="1"/>
    <col min="9" max="9" width="20" customWidth="1"/>
    <col min="10" max="10" width="22" customWidth="1"/>
  </cols>
  <sheetData>
    <row r="1" spans="1:10" x14ac:dyDescent="0.25">
      <c r="A1" s="16" t="s">
        <v>62</v>
      </c>
      <c r="B1" s="16" t="s">
        <v>63</v>
      </c>
      <c r="C1" s="16" t="s">
        <v>15</v>
      </c>
      <c r="D1" s="16" t="s">
        <v>9</v>
      </c>
      <c r="E1" s="16" t="s">
        <v>64</v>
      </c>
      <c r="F1" s="16" t="s">
        <v>65</v>
      </c>
      <c r="G1" s="16" t="s">
        <v>66</v>
      </c>
      <c r="H1" s="16" t="s">
        <v>67</v>
      </c>
      <c r="I1" s="16" t="s">
        <v>68</v>
      </c>
      <c r="J1" s="16" t="s">
        <v>69</v>
      </c>
    </row>
    <row r="2" spans="1:10" x14ac:dyDescent="0.25">
      <c r="A2" s="23" t="s">
        <v>70</v>
      </c>
      <c r="B2" s="23" t="s">
        <v>71</v>
      </c>
      <c r="C2" s="23" t="s">
        <v>24</v>
      </c>
      <c r="D2" s="27" t="s">
        <v>25</v>
      </c>
      <c r="E2" s="23" t="s">
        <v>72</v>
      </c>
      <c r="F2" s="23" t="s">
        <v>73</v>
      </c>
      <c r="G2" s="28">
        <v>450000</v>
      </c>
      <c r="H2" s="25">
        <v>0.18</v>
      </c>
      <c r="I2" s="28">
        <f t="shared" ref="I2:I21" si="0">G2*H2</f>
        <v>81000</v>
      </c>
      <c r="J2" s="28">
        <f t="shared" ref="J2:J21" si="1">G2+I2</f>
        <v>531000</v>
      </c>
    </row>
    <row r="3" spans="1:10" x14ac:dyDescent="0.25">
      <c r="A3" s="18" t="s">
        <v>74</v>
      </c>
      <c r="B3" s="18" t="s">
        <v>75</v>
      </c>
      <c r="C3" s="18" t="s">
        <v>28</v>
      </c>
      <c r="D3" s="17" t="s">
        <v>29</v>
      </c>
      <c r="E3" s="18" t="s">
        <v>76</v>
      </c>
      <c r="F3" s="18" t="s">
        <v>77</v>
      </c>
      <c r="G3" s="29">
        <v>820000</v>
      </c>
      <c r="H3" s="26">
        <v>0.18</v>
      </c>
      <c r="I3" s="29">
        <f t="shared" si="0"/>
        <v>147600</v>
      </c>
      <c r="J3" s="29">
        <f t="shared" si="1"/>
        <v>967600</v>
      </c>
    </row>
    <row r="4" spans="1:10" x14ac:dyDescent="0.25">
      <c r="A4" s="23" t="s">
        <v>78</v>
      </c>
      <c r="B4" s="23" t="s">
        <v>79</v>
      </c>
      <c r="C4" s="23" t="s">
        <v>32</v>
      </c>
      <c r="D4" s="27" t="s">
        <v>33</v>
      </c>
      <c r="E4" s="23" t="s">
        <v>80</v>
      </c>
      <c r="F4" s="23" t="s">
        <v>81</v>
      </c>
      <c r="G4" s="28">
        <v>150000</v>
      </c>
      <c r="H4" s="25">
        <v>0.18</v>
      </c>
      <c r="I4" s="28">
        <f t="shared" si="0"/>
        <v>27000</v>
      </c>
      <c r="J4" s="28">
        <f t="shared" si="1"/>
        <v>177000</v>
      </c>
    </row>
    <row r="5" spans="1:10" x14ac:dyDescent="0.25">
      <c r="A5" s="18" t="s">
        <v>82</v>
      </c>
      <c r="B5" s="18" t="s">
        <v>83</v>
      </c>
      <c r="C5" s="18" t="s">
        <v>36</v>
      </c>
      <c r="D5" s="17" t="s">
        <v>37</v>
      </c>
      <c r="E5" s="18" t="s">
        <v>84</v>
      </c>
      <c r="F5" s="18" t="s">
        <v>73</v>
      </c>
      <c r="G5" s="29">
        <v>1200000</v>
      </c>
      <c r="H5" s="26">
        <v>0.18</v>
      </c>
      <c r="I5" s="29">
        <f t="shared" si="0"/>
        <v>216000</v>
      </c>
      <c r="J5" s="29">
        <f t="shared" si="1"/>
        <v>1416000</v>
      </c>
    </row>
    <row r="6" spans="1:10" x14ac:dyDescent="0.25">
      <c r="A6" s="23" t="s">
        <v>85</v>
      </c>
      <c r="B6" s="23" t="s">
        <v>86</v>
      </c>
      <c r="C6" s="23" t="s">
        <v>40</v>
      </c>
      <c r="D6" s="27" t="s">
        <v>41</v>
      </c>
      <c r="E6" s="23" t="s">
        <v>87</v>
      </c>
      <c r="F6" s="23" t="s">
        <v>77</v>
      </c>
      <c r="G6" s="28">
        <v>350000</v>
      </c>
      <c r="H6" s="25">
        <v>0.18</v>
      </c>
      <c r="I6" s="28">
        <f t="shared" si="0"/>
        <v>63000</v>
      </c>
      <c r="J6" s="28">
        <f t="shared" si="1"/>
        <v>413000</v>
      </c>
    </row>
    <row r="7" spans="1:10" x14ac:dyDescent="0.25">
      <c r="A7" s="18" t="s">
        <v>88</v>
      </c>
      <c r="B7" s="18" t="s">
        <v>89</v>
      </c>
      <c r="C7" s="18" t="s">
        <v>24</v>
      </c>
      <c r="D7" s="17" t="s">
        <v>25</v>
      </c>
      <c r="E7" s="18" t="s">
        <v>90</v>
      </c>
      <c r="F7" s="18" t="s">
        <v>73</v>
      </c>
      <c r="G7" s="29">
        <v>600000</v>
      </c>
      <c r="H7" s="26">
        <v>0.18</v>
      </c>
      <c r="I7" s="29">
        <f t="shared" si="0"/>
        <v>108000</v>
      </c>
      <c r="J7" s="29">
        <f t="shared" si="1"/>
        <v>708000</v>
      </c>
    </row>
    <row r="8" spans="1:10" x14ac:dyDescent="0.25">
      <c r="A8" s="23" t="s">
        <v>91</v>
      </c>
      <c r="B8" s="23" t="s">
        <v>92</v>
      </c>
      <c r="C8" s="23" t="s">
        <v>28</v>
      </c>
      <c r="D8" s="27" t="s">
        <v>29</v>
      </c>
      <c r="E8" s="23" t="s">
        <v>93</v>
      </c>
      <c r="F8" s="23" t="s">
        <v>77</v>
      </c>
      <c r="G8" s="28">
        <v>280000</v>
      </c>
      <c r="H8" s="25">
        <v>0.18</v>
      </c>
      <c r="I8" s="28">
        <f t="shared" si="0"/>
        <v>50400</v>
      </c>
      <c r="J8" s="28">
        <f t="shared" si="1"/>
        <v>330400</v>
      </c>
    </row>
    <row r="9" spans="1:10" x14ac:dyDescent="0.25">
      <c r="A9" s="18" t="s">
        <v>94</v>
      </c>
      <c r="B9" s="18" t="s">
        <v>95</v>
      </c>
      <c r="C9" s="18" t="s">
        <v>44</v>
      </c>
      <c r="D9" s="17" t="s">
        <v>45</v>
      </c>
      <c r="E9" s="18" t="s">
        <v>96</v>
      </c>
      <c r="F9" s="18" t="s">
        <v>81</v>
      </c>
      <c r="G9" s="29">
        <v>210000</v>
      </c>
      <c r="H9" s="26">
        <v>0.18</v>
      </c>
      <c r="I9" s="29">
        <f t="shared" si="0"/>
        <v>37800</v>
      </c>
      <c r="J9" s="29">
        <f t="shared" si="1"/>
        <v>247800</v>
      </c>
    </row>
    <row r="10" spans="1:10" x14ac:dyDescent="0.25">
      <c r="A10" s="23" t="s">
        <v>97</v>
      </c>
      <c r="B10" s="23" t="s">
        <v>98</v>
      </c>
      <c r="C10" s="23" t="s">
        <v>48</v>
      </c>
      <c r="D10" s="27" t="s">
        <v>49</v>
      </c>
      <c r="E10" s="23" t="s">
        <v>99</v>
      </c>
      <c r="F10" s="23" t="s">
        <v>73</v>
      </c>
      <c r="G10" s="28">
        <v>950000</v>
      </c>
      <c r="H10" s="25">
        <v>0.18</v>
      </c>
      <c r="I10" s="28">
        <f t="shared" si="0"/>
        <v>171000</v>
      </c>
      <c r="J10" s="28">
        <f t="shared" si="1"/>
        <v>1121000</v>
      </c>
    </row>
    <row r="11" spans="1:10" x14ac:dyDescent="0.25">
      <c r="A11" s="18" t="s">
        <v>100</v>
      </c>
      <c r="B11" s="18" t="s">
        <v>101</v>
      </c>
      <c r="C11" s="18" t="s">
        <v>32</v>
      </c>
      <c r="D11" s="17" t="s">
        <v>33</v>
      </c>
      <c r="E11" s="18" t="s">
        <v>102</v>
      </c>
      <c r="F11" s="18" t="s">
        <v>81</v>
      </c>
      <c r="G11" s="29">
        <v>320000</v>
      </c>
      <c r="H11" s="26">
        <v>0.18</v>
      </c>
      <c r="I11" s="29">
        <f t="shared" si="0"/>
        <v>57600</v>
      </c>
      <c r="J11" s="29">
        <f t="shared" si="1"/>
        <v>377600</v>
      </c>
    </row>
    <row r="12" spans="1:10" x14ac:dyDescent="0.25">
      <c r="A12" s="23" t="s">
        <v>103</v>
      </c>
      <c r="B12" s="23" t="s">
        <v>104</v>
      </c>
      <c r="C12" s="23" t="s">
        <v>36</v>
      </c>
      <c r="D12" s="27" t="s">
        <v>37</v>
      </c>
      <c r="E12" s="23" t="s">
        <v>105</v>
      </c>
      <c r="F12" s="23" t="s">
        <v>73</v>
      </c>
      <c r="G12" s="28">
        <v>1500000</v>
      </c>
      <c r="H12" s="25">
        <v>0.18</v>
      </c>
      <c r="I12" s="28">
        <f t="shared" si="0"/>
        <v>270000</v>
      </c>
      <c r="J12" s="28">
        <f t="shared" si="1"/>
        <v>1770000</v>
      </c>
    </row>
    <row r="13" spans="1:10" x14ac:dyDescent="0.25">
      <c r="A13" s="18" t="s">
        <v>106</v>
      </c>
      <c r="B13" s="18" t="s">
        <v>107</v>
      </c>
      <c r="C13" s="18" t="s">
        <v>52</v>
      </c>
      <c r="D13" s="17" t="s">
        <v>53</v>
      </c>
      <c r="E13" s="18" t="s">
        <v>108</v>
      </c>
      <c r="F13" s="18" t="s">
        <v>77</v>
      </c>
      <c r="G13" s="29">
        <v>420000</v>
      </c>
      <c r="H13" s="26">
        <v>0.18</v>
      </c>
      <c r="I13" s="29">
        <f t="shared" si="0"/>
        <v>75600</v>
      </c>
      <c r="J13" s="29">
        <f t="shared" si="1"/>
        <v>495600</v>
      </c>
    </row>
    <row r="14" spans="1:10" x14ac:dyDescent="0.25">
      <c r="A14" s="23" t="s">
        <v>109</v>
      </c>
      <c r="B14" s="23" t="s">
        <v>110</v>
      </c>
      <c r="C14" s="23" t="s">
        <v>40</v>
      </c>
      <c r="D14" s="27" t="s">
        <v>41</v>
      </c>
      <c r="E14" s="23" t="s">
        <v>111</v>
      </c>
      <c r="F14" s="23" t="s">
        <v>77</v>
      </c>
      <c r="G14" s="28">
        <v>180000</v>
      </c>
      <c r="H14" s="25">
        <v>0.18</v>
      </c>
      <c r="I14" s="28">
        <f t="shared" si="0"/>
        <v>32400</v>
      </c>
      <c r="J14" s="28">
        <f t="shared" si="1"/>
        <v>212400</v>
      </c>
    </row>
    <row r="15" spans="1:10" x14ac:dyDescent="0.25">
      <c r="A15" s="18" t="s">
        <v>112</v>
      </c>
      <c r="B15" s="18" t="s">
        <v>113</v>
      </c>
      <c r="C15" s="18" t="s">
        <v>24</v>
      </c>
      <c r="D15" s="17" t="s">
        <v>25</v>
      </c>
      <c r="E15" s="18" t="s">
        <v>114</v>
      </c>
      <c r="F15" s="18" t="s">
        <v>73</v>
      </c>
      <c r="G15" s="29">
        <v>500000</v>
      </c>
      <c r="H15" s="26">
        <v>0.18</v>
      </c>
      <c r="I15" s="29">
        <f t="shared" si="0"/>
        <v>90000</v>
      </c>
      <c r="J15" s="29">
        <f t="shared" si="1"/>
        <v>590000</v>
      </c>
    </row>
    <row r="16" spans="1:10" x14ac:dyDescent="0.25">
      <c r="A16" s="23" t="s">
        <v>115</v>
      </c>
      <c r="B16" s="23" t="s">
        <v>116</v>
      </c>
      <c r="C16" s="23" t="s">
        <v>48</v>
      </c>
      <c r="D16" s="27" t="s">
        <v>49</v>
      </c>
      <c r="E16" s="23" t="s">
        <v>117</v>
      </c>
      <c r="F16" s="23" t="s">
        <v>73</v>
      </c>
      <c r="G16" s="28">
        <v>650000</v>
      </c>
      <c r="H16" s="25">
        <v>0.18</v>
      </c>
      <c r="I16" s="28">
        <f t="shared" si="0"/>
        <v>117000</v>
      </c>
      <c r="J16" s="28">
        <f t="shared" si="1"/>
        <v>767000</v>
      </c>
    </row>
    <row r="17" spans="1:10" x14ac:dyDescent="0.25">
      <c r="A17" s="18" t="s">
        <v>118</v>
      </c>
      <c r="B17" s="18" t="s">
        <v>119</v>
      </c>
      <c r="C17" s="18" t="s">
        <v>55</v>
      </c>
      <c r="D17" s="17" t="s">
        <v>56</v>
      </c>
      <c r="E17" s="18" t="s">
        <v>120</v>
      </c>
      <c r="F17" s="18" t="s">
        <v>81</v>
      </c>
      <c r="G17" s="29">
        <v>120000</v>
      </c>
      <c r="H17" s="26">
        <v>0.18</v>
      </c>
      <c r="I17" s="29">
        <f t="shared" si="0"/>
        <v>21600</v>
      </c>
      <c r="J17" s="29">
        <f t="shared" si="1"/>
        <v>141600</v>
      </c>
    </row>
    <row r="18" spans="1:10" x14ac:dyDescent="0.25">
      <c r="A18" s="23" t="s">
        <v>121</v>
      </c>
      <c r="B18" s="23" t="s">
        <v>122</v>
      </c>
      <c r="C18" s="23" t="s">
        <v>28</v>
      </c>
      <c r="D18" s="27" t="s">
        <v>29</v>
      </c>
      <c r="E18" s="23" t="s">
        <v>123</v>
      </c>
      <c r="F18" s="23" t="s">
        <v>77</v>
      </c>
      <c r="G18" s="28">
        <v>750000</v>
      </c>
      <c r="H18" s="25">
        <v>0.18</v>
      </c>
      <c r="I18" s="28">
        <f t="shared" si="0"/>
        <v>135000</v>
      </c>
      <c r="J18" s="28">
        <f t="shared" si="1"/>
        <v>885000</v>
      </c>
    </row>
    <row r="19" spans="1:10" x14ac:dyDescent="0.25">
      <c r="A19" s="18" t="s">
        <v>124</v>
      </c>
      <c r="B19" s="18" t="s">
        <v>125</v>
      </c>
      <c r="C19" s="18" t="s">
        <v>59</v>
      </c>
      <c r="D19" s="17" t="s">
        <v>60</v>
      </c>
      <c r="E19" s="18" t="s">
        <v>126</v>
      </c>
      <c r="F19" s="18" t="s">
        <v>73</v>
      </c>
      <c r="G19" s="29">
        <v>1100000</v>
      </c>
      <c r="H19" s="26">
        <v>0.18</v>
      </c>
      <c r="I19" s="29">
        <f t="shared" si="0"/>
        <v>198000</v>
      </c>
      <c r="J19" s="29">
        <f t="shared" si="1"/>
        <v>1298000</v>
      </c>
    </row>
    <row r="20" spans="1:10" x14ac:dyDescent="0.25">
      <c r="A20" s="23" t="s">
        <v>127</v>
      </c>
      <c r="B20" s="23" t="s">
        <v>128</v>
      </c>
      <c r="C20" s="23" t="s">
        <v>44</v>
      </c>
      <c r="D20" s="27" t="s">
        <v>45</v>
      </c>
      <c r="E20" s="23" t="s">
        <v>129</v>
      </c>
      <c r="F20" s="23" t="s">
        <v>81</v>
      </c>
      <c r="G20" s="28">
        <v>300000</v>
      </c>
      <c r="H20" s="25">
        <v>0.18</v>
      </c>
      <c r="I20" s="28">
        <f t="shared" si="0"/>
        <v>54000</v>
      </c>
      <c r="J20" s="28">
        <f t="shared" si="1"/>
        <v>354000</v>
      </c>
    </row>
    <row r="21" spans="1:10" x14ac:dyDescent="0.25">
      <c r="A21" s="18" t="s">
        <v>130</v>
      </c>
      <c r="B21" s="18" t="s">
        <v>131</v>
      </c>
      <c r="C21" s="18" t="s">
        <v>52</v>
      </c>
      <c r="D21" s="17" t="s">
        <v>53</v>
      </c>
      <c r="E21" s="18" t="s">
        <v>132</v>
      </c>
      <c r="F21" s="18" t="s">
        <v>77</v>
      </c>
      <c r="G21" s="29">
        <v>290000</v>
      </c>
      <c r="H21" s="26">
        <v>0.18</v>
      </c>
      <c r="I21" s="29">
        <f t="shared" si="0"/>
        <v>52200</v>
      </c>
      <c r="J21" s="29">
        <f t="shared" si="1"/>
        <v>342200</v>
      </c>
    </row>
    <row r="22" spans="1:10" x14ac:dyDescent="0.25">
      <c r="A22" s="30"/>
      <c r="B22" s="30"/>
      <c r="C22" s="30"/>
      <c r="D22" s="30"/>
      <c r="E22" s="30"/>
      <c r="F22" s="31" t="s">
        <v>133</v>
      </c>
      <c r="G22" s="32">
        <f>SUM(G2:G21)</f>
        <v>11140000</v>
      </c>
      <c r="H22" s="30"/>
      <c r="I22" s="32">
        <f>SUM(I2:I21)</f>
        <v>2005200</v>
      </c>
      <c r="J22" s="32">
        <f>SUM(J2:J21)</f>
        <v>13145200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"/>
  <sheetViews>
    <sheetView workbookViewId="0">
      <selection activeCell="A20" sqref="A20:A21"/>
    </sheetView>
  </sheetViews>
  <sheetFormatPr defaultRowHeight="15" x14ac:dyDescent="0.25"/>
  <cols>
    <col min="1" max="1" width="26" customWidth="1"/>
    <col min="2" max="2" width="35" customWidth="1"/>
    <col min="3" max="3" width="17" customWidth="1"/>
  </cols>
  <sheetData>
    <row r="1" spans="1:3" x14ac:dyDescent="0.25">
      <c r="A1" s="33" t="s">
        <v>134</v>
      </c>
      <c r="B1" s="33" t="s">
        <v>135</v>
      </c>
      <c r="C1" s="33" t="s">
        <v>136</v>
      </c>
    </row>
    <row r="2" spans="1:3" x14ac:dyDescent="0.25">
      <c r="A2" s="30" t="s">
        <v>137</v>
      </c>
      <c r="B2" s="30" t="s">
        <v>138</v>
      </c>
      <c r="C2" s="30">
        <f>SUM('Client Portfolio'!F2:F11)</f>
        <v>13145200</v>
      </c>
    </row>
    <row r="3" spans="1:3" x14ac:dyDescent="0.25">
      <c r="A3" s="30" t="s">
        <v>139</v>
      </c>
      <c r="B3" s="30" t="s">
        <v>140</v>
      </c>
      <c r="C3" s="30">
        <f>SUM('Client Portfolio'!G2:G11)</f>
        <v>5080000</v>
      </c>
    </row>
    <row r="4" spans="1:3" x14ac:dyDescent="0.25">
      <c r="A4" s="30" t="s">
        <v>141</v>
      </c>
      <c r="B4" s="30" t="s">
        <v>142</v>
      </c>
      <c r="C4" s="30">
        <f>SUM('Client Portfolio'!H2:H11)</f>
        <v>1695000</v>
      </c>
    </row>
    <row r="5" spans="1:3" x14ac:dyDescent="0.25">
      <c r="A5" s="30" t="s">
        <v>143</v>
      </c>
      <c r="B5" s="30" t="s">
        <v>144</v>
      </c>
      <c r="C5" s="30">
        <f>AVERAGE('Client Portfolio'!I2:I11)</f>
        <v>0.89049999999999996</v>
      </c>
    </row>
    <row r="6" spans="1:3" x14ac:dyDescent="0.25">
      <c r="A6" s="30" t="s">
        <v>145</v>
      </c>
      <c r="B6" s="30" t="s">
        <v>146</v>
      </c>
      <c r="C6" s="30">
        <f>COUNTIF('Client Portfolio'!J2:J11, "High Risk")</f>
        <v>1</v>
      </c>
    </row>
    <row r="7" spans="1:3" x14ac:dyDescent="0.25">
      <c r="A7" s="30" t="s">
        <v>147</v>
      </c>
      <c r="B7" s="30" t="s">
        <v>148</v>
      </c>
      <c r="C7" s="30">
        <f>COUNTIF('Client Portfolio'!J2:J11, "Excellent")</f>
        <v>5</v>
      </c>
    </row>
    <row r="10" spans="1:3" x14ac:dyDescent="0.25">
      <c r="A10" s="5" t="s">
        <v>17</v>
      </c>
      <c r="B10" s="5" t="s">
        <v>149</v>
      </c>
    </row>
    <row r="11" spans="1:3" x14ac:dyDescent="0.25">
      <c r="A11" s="30" t="s">
        <v>27</v>
      </c>
      <c r="B11" s="30">
        <f>SUMIF('Client Portfolio'!$D$2:$D$11, A11, 'Client Portfolio'!$F$2:$F$11)</f>
        <v>1829000</v>
      </c>
    </row>
    <row r="12" spans="1:3" x14ac:dyDescent="0.25">
      <c r="A12" s="30" t="s">
        <v>31</v>
      </c>
      <c r="B12" s="30">
        <f>SUMIF('Client Portfolio'!$D$2:$D$11, A12, 'Client Portfolio'!$F$2:$F$11)</f>
        <v>2183000</v>
      </c>
    </row>
    <row r="13" spans="1:3" x14ac:dyDescent="0.25">
      <c r="A13" s="30" t="s">
        <v>35</v>
      </c>
      <c r="B13" s="30">
        <f>SUMIF('Client Portfolio'!$D$2:$D$11, A13, 'Client Portfolio'!$F$2:$F$11)</f>
        <v>554600</v>
      </c>
    </row>
    <row r="14" spans="1:3" x14ac:dyDescent="0.25">
      <c r="A14" s="30" t="s">
        <v>39</v>
      </c>
      <c r="B14" s="30">
        <f>SUMIF('Client Portfolio'!$D$2:$D$11, A14, 'Client Portfolio'!$F$2:$F$11)</f>
        <v>3186000</v>
      </c>
    </row>
    <row r="15" spans="1:3" x14ac:dyDescent="0.25">
      <c r="A15" s="30" t="s">
        <v>43</v>
      </c>
      <c r="B15" s="30">
        <f>SUMIF('Client Portfolio'!$D$2:$D$11, A15, 'Client Portfolio'!$F$2:$F$11)</f>
        <v>625400</v>
      </c>
    </row>
    <row r="16" spans="1:3" x14ac:dyDescent="0.25">
      <c r="A16" s="30" t="s">
        <v>51</v>
      </c>
      <c r="B16" s="30">
        <f>SUMIF('Client Portfolio'!$D$2:$D$11, A16, 'Client Portfolio'!$F$2:$F$11)</f>
        <v>1888000</v>
      </c>
    </row>
    <row r="17" spans="1:2" x14ac:dyDescent="0.25">
      <c r="A17" s="30" t="s">
        <v>61</v>
      </c>
      <c r="B17" s="30">
        <f>SUMIF('Client Portfolio'!$D$2:$D$11, A17, 'Client Portfolio'!$F$2:$F$11)</f>
        <v>1298000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Executive Dashboard</vt:lpstr>
      <vt:lpstr>Client Portfolio</vt:lpstr>
      <vt:lpstr>Transaction Register</vt:lpstr>
      <vt:lpstr>KPI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Aryan Pamwani</cp:lastModifiedBy>
  <dcterms:created xsi:type="dcterms:W3CDTF">2026-09-02T03:47:20Z</dcterms:created>
  <dcterms:modified xsi:type="dcterms:W3CDTF">2026-09-03T09:21:50Z</dcterms:modified>
</cp:coreProperties>
</file>